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C:\Users\sandra.alvarados\Documents\"/>
    </mc:Choice>
  </mc:AlternateContent>
  <xr:revisionPtr revIDLastSave="0" documentId="13_ncr:1_{1126B3A8-AF04-40BB-923F-0A3FB475740D}" xr6:coauthVersionLast="47" xr6:coauthVersionMax="47" xr10:uidLastSave="{00000000-0000-0000-0000-000000000000}"/>
  <bookViews>
    <workbookView xWindow="-120" yWindow="-120" windowWidth="29040" windowHeight="15840" tabRatio="658" firstSheet="7" activeTab="12" xr2:uid="{00000000-000D-0000-FFFF-FFFF00000000}"/>
  </bookViews>
  <sheets>
    <sheet name="Intructivo" sheetId="20" state="hidden" r:id="rId1"/>
    <sheet name="OTIC" sheetId="28" r:id="rId2"/>
    <sheet name="APOYO LOGISTICO" sheetId="22" r:id="rId3"/>
    <sheet name="SAL" sheetId="29" r:id="rId4"/>
    <sheet name="OACRI" sheetId="30" r:id="rId5"/>
    <sheet name="DIRECCIONAMIENTO ESTRATEGICO" sheetId="31" r:id="rId6"/>
    <sheet name="EVALUACION Y MEJORA" sheetId="32" r:id="rId7"/>
    <sheet name="GESTION DOCUMENTAL" sheetId="33" r:id="rId8"/>
    <sheet name="SERVICIO AL CIUDADANO" sheetId="34" r:id="rId9"/>
    <sheet name="FINANCIERA" sheetId="35" r:id="rId10"/>
    <sheet name="FUNERARIOS" sheetId="36" r:id="rId11"/>
    <sheet name="ALUMBRADO PUBLICO" sheetId="37" r:id="rId12"/>
    <sheet name="PGIRS" sheetId="40" r:id="rId13"/>
    <sheet name="TALENTO HUMANO" sheetId="39" r:id="rId14"/>
    <sheet name="Matriz Calor Inherente" sheetId="18" state="hidden" r:id="rId15"/>
    <sheet name="Matriz Calor Residual" sheetId="19" state="hidden" r:id="rId16"/>
    <sheet name="Tabla probabilidad" sheetId="12" state="hidden" r:id="rId17"/>
    <sheet name="Tabla Impacto" sheetId="13" state="hidden" r:id="rId18"/>
    <sheet name="Tabla Valoración controles" sheetId="15" state="hidden" r:id="rId19"/>
    <sheet name="seguridad info" sheetId="25" state="hidden" r:id="rId20"/>
    <sheet name="Opciones Tratamiento" sheetId="16" state="hidden" r:id="rId21"/>
    <sheet name="Hoja1" sheetId="11" state="hidden" r:id="rId22"/>
  </sheets>
  <externalReferences>
    <externalReference r:id="rId23"/>
    <externalReference r:id="rId24"/>
    <externalReference r:id="rId25"/>
  </externalReferences>
  <definedNames>
    <definedName name="ADECUADO" localSheetId="11">'ALUMBRADO PUBLICO'!#REF!</definedName>
    <definedName name="ADECUADO" localSheetId="2">'APOYO LOGISTICO'!#REF!</definedName>
    <definedName name="ADECUADO" localSheetId="5">'DIRECCIONAMIENTO ESTRATEGICO'!#REF!</definedName>
    <definedName name="ADECUADO" localSheetId="6">'EVALUACION Y MEJORA'!#REF!</definedName>
    <definedName name="ADECUADO" localSheetId="9">FINANCIERA!#REF!</definedName>
    <definedName name="ADECUADO" localSheetId="10">FUNERARIOS!#REF!</definedName>
    <definedName name="ADECUADO" localSheetId="4">OACRI!#REF!</definedName>
    <definedName name="ADECUADO" localSheetId="1">OTIC!#REF!</definedName>
    <definedName name="ADECUADO" localSheetId="12">PGIRS!#REF!</definedName>
    <definedName name="ADECUADO" localSheetId="3">SAL!#REF!</definedName>
    <definedName name="ADECUADO" localSheetId="13">'TALENTO HUMANO'!#REF!</definedName>
    <definedName name="_xlnm.Print_Area" localSheetId="11">'ALUMBRADO PUBLICO'!#REF!</definedName>
    <definedName name="_xlnm.Print_Area" localSheetId="2">'APOYO LOGISTICO'!#REF!</definedName>
    <definedName name="_xlnm.Print_Area" localSheetId="5">'DIRECCIONAMIENTO ESTRATEGICO'!#REF!</definedName>
    <definedName name="_xlnm.Print_Area" localSheetId="6">'EVALUACION Y MEJORA'!#REF!</definedName>
    <definedName name="_xlnm.Print_Area" localSheetId="9">FINANCIERA!#REF!</definedName>
    <definedName name="_xlnm.Print_Area" localSheetId="10">FUNERARIOS!#REF!</definedName>
    <definedName name="_xlnm.Print_Area" localSheetId="4">OACRI!#REF!</definedName>
    <definedName name="_xlnm.Print_Area" localSheetId="1">OTIC!#REF!</definedName>
    <definedName name="_xlnm.Print_Area" localSheetId="12">PGIRS!#REF!</definedName>
    <definedName name="_xlnm.Print_Area" localSheetId="3">SAL!#REF!</definedName>
    <definedName name="_xlnm.Print_Area" localSheetId="13">'TALENTO HUMANO'!#REF!</definedName>
    <definedName name="ASIGNADO" localSheetId="11">'ALUMBRADO PUBLICO'!#REF!</definedName>
    <definedName name="ASIGNADO" localSheetId="2">'APOYO LOGISTICO'!#REF!</definedName>
    <definedName name="ASIGNADO" localSheetId="5">'DIRECCIONAMIENTO ESTRATEGICO'!#REF!</definedName>
    <definedName name="ASIGNADO" localSheetId="6">'EVALUACION Y MEJORA'!#REF!</definedName>
    <definedName name="ASIGNADO" localSheetId="9">FINANCIERA!#REF!</definedName>
    <definedName name="ASIGNADO" localSheetId="10">FUNERARIOS!#REF!</definedName>
    <definedName name="ASIGNADO" localSheetId="4">OACRI!#REF!</definedName>
    <definedName name="ASIGNADO" localSheetId="1">OTIC!#REF!</definedName>
    <definedName name="ASIGNADO" localSheetId="12">PGIRS!#REF!</definedName>
    <definedName name="ASIGNADO" localSheetId="3">SAL!#REF!</definedName>
    <definedName name="ASIGNADO" localSheetId="13">'TALENTO HUMANO'!#REF!</definedName>
    <definedName name="COMPLETA" localSheetId="11">'ALUMBRADO PUBLICO'!#REF!</definedName>
    <definedName name="COMPLETA" localSheetId="2">'APOYO LOGISTICO'!#REF!</definedName>
    <definedName name="COMPLETA" localSheetId="5">'DIRECCIONAMIENTO ESTRATEGICO'!#REF!</definedName>
    <definedName name="COMPLETA" localSheetId="6">'EVALUACION Y MEJORA'!#REF!</definedName>
    <definedName name="COMPLETA" localSheetId="9">FINANCIERA!#REF!</definedName>
    <definedName name="COMPLETA" localSheetId="10">FUNERARIOS!#REF!</definedName>
    <definedName name="COMPLETA" localSheetId="4">OACRI!#REF!</definedName>
    <definedName name="COMPLETA" localSheetId="1">OTIC!#REF!</definedName>
    <definedName name="COMPLETA" localSheetId="12">PGIRS!#REF!</definedName>
    <definedName name="COMPLETA" localSheetId="3">SAL!#REF!</definedName>
    <definedName name="COMPLETA" localSheetId="13">'TALENTO HUMANO'!#REF!</definedName>
    <definedName name="CONFIABLE" localSheetId="11">'ALUMBRADO PUBLICO'!#REF!</definedName>
    <definedName name="CONFIABLE" localSheetId="2">'APOYO LOGISTICO'!#REF!</definedName>
    <definedName name="CONFIABLE" localSheetId="5">'DIRECCIONAMIENTO ESTRATEGICO'!#REF!</definedName>
    <definedName name="CONFIABLE" localSheetId="6">'EVALUACION Y MEJORA'!#REF!</definedName>
    <definedName name="CONFIABLE" localSheetId="9">FINANCIERA!#REF!</definedName>
    <definedName name="CONFIABLE" localSheetId="10">FUNERARIOS!#REF!</definedName>
    <definedName name="CONFIABLE" localSheetId="4">OACRI!#REF!</definedName>
    <definedName name="CONFIABLE" localSheetId="1">OTIC!#REF!</definedName>
    <definedName name="CONFIABLE" localSheetId="12">PGIRS!#REF!</definedName>
    <definedName name="CONFIABLE" localSheetId="3">SAL!#REF!</definedName>
    <definedName name="CONFIABLE" localSheetId="13">'TALENTO HUMANO'!#REF!</definedName>
    <definedName name="DEBIL" localSheetId="11">'ALUMBRADO PUBLICO'!#REF!</definedName>
    <definedName name="DEBIL" localSheetId="2">'APOYO LOGISTICO'!#REF!</definedName>
    <definedName name="DEBIL" localSheetId="5">'DIRECCIONAMIENTO ESTRATEGICO'!#REF!</definedName>
    <definedName name="DEBIL" localSheetId="6">'EVALUACION Y MEJORA'!#REF!</definedName>
    <definedName name="DEBIL" localSheetId="9">FINANCIERA!#REF!</definedName>
    <definedName name="DEBIL" localSheetId="10">FUNERARIOS!#REF!</definedName>
    <definedName name="DEBIL" localSheetId="4">OACRI!#REF!</definedName>
    <definedName name="DEBIL" localSheetId="1">OTIC!#REF!</definedName>
    <definedName name="DEBIL" localSheetId="12">PGIRS!#REF!</definedName>
    <definedName name="DEBIL" localSheetId="3">SAL!#REF!</definedName>
    <definedName name="DEBIL" localSheetId="13">'TALENTO HUMANO'!#REF!</definedName>
    <definedName name="DESVIACIONES" localSheetId="11">[1]D.Estratégico!$CT$86:$CT$87</definedName>
    <definedName name="DESVIACIONES" localSheetId="2">[1]D.Estratégico!$CT$86:$CT$87</definedName>
    <definedName name="DESVIACIONES" localSheetId="5">[1]D.Estratégico!$CT$86:$CT$87</definedName>
    <definedName name="DESVIACIONES" localSheetId="6">[2]D.Estratégico!$CT$86:$CT$87</definedName>
    <definedName name="DESVIACIONES" localSheetId="9">[1]D.Estratégico!$CT$86:$CT$87</definedName>
    <definedName name="DESVIACIONES" localSheetId="10">[1]D.Estratégico!$CT$86:$CT$87</definedName>
    <definedName name="DESVIACIONES" localSheetId="4">[1]D.Estratégico!$CT$86:$CT$87</definedName>
    <definedName name="DESVIACIONES" localSheetId="1">[1]D.Estratégico!$CT$86:$CT$87</definedName>
    <definedName name="DESVIACIONES" localSheetId="12">[1]D.Estratégico!$CT$86:$CT$87</definedName>
    <definedName name="DESVIACIONES" localSheetId="3">[1]D.Estratégico!$CT$86:$CT$87</definedName>
    <definedName name="DESVIACIONES" localSheetId="13">[1]D.Estratégico!$CT$86:$CT$87</definedName>
    <definedName name="DETECTAR" localSheetId="11">'ALUMBRADO PUBLICO'!#REF!</definedName>
    <definedName name="DETECTAR" localSheetId="2">'APOYO LOGISTICO'!#REF!</definedName>
    <definedName name="DETECTAR" localSheetId="5">'DIRECCIONAMIENTO ESTRATEGICO'!#REF!</definedName>
    <definedName name="DETECTAR" localSheetId="6">'EVALUACION Y MEJORA'!#REF!</definedName>
    <definedName name="DETECTAR" localSheetId="9">FINANCIERA!#REF!</definedName>
    <definedName name="DETECTAR" localSheetId="10">FUNERARIOS!#REF!</definedName>
    <definedName name="DETECTAR" localSheetId="4">OACRI!#REF!</definedName>
    <definedName name="DETECTAR" localSheetId="1">OTIC!#REF!</definedName>
    <definedName name="DETECTAR" localSheetId="12">PGIRS!#REF!</definedName>
    <definedName name="DETECTAR" localSheetId="3">SAL!#REF!</definedName>
    <definedName name="DETECTAR" localSheetId="13">'TALENTO HUMANO'!#REF!</definedName>
    <definedName name="EVIDENCIAS" localSheetId="11">[1]D.Estratégico!$CW$86:$CW$88</definedName>
    <definedName name="EVIDENCIAS" localSheetId="2">[1]D.Estratégico!$CW$86:$CW$88</definedName>
    <definedName name="EVIDENCIAS" localSheetId="5">[1]D.Estratégico!$CW$86:$CW$88</definedName>
    <definedName name="EVIDENCIAS" localSheetId="6">[2]D.Estratégico!$CW$86:$CW$88</definedName>
    <definedName name="EVIDENCIAS" localSheetId="9">[1]D.Estratégico!$CW$86:$CW$88</definedName>
    <definedName name="EVIDENCIAS" localSheetId="10">[1]D.Estratégico!$CW$86:$CW$88</definedName>
    <definedName name="EVIDENCIAS" localSheetId="4">[1]D.Estratégico!$CW$86:$CW$88</definedName>
    <definedName name="EVIDENCIAS" localSheetId="1">[1]D.Estratégico!$CW$86:$CW$88</definedName>
    <definedName name="EVIDENCIAS" localSheetId="12">[1]D.Estratégico!$CW$86:$CW$88</definedName>
    <definedName name="EVIDENCIAS" localSheetId="3">[1]D.Estratégico!$CW$86:$CW$88</definedName>
    <definedName name="EVIDENCIAS" localSheetId="13">[1]D.Estratégico!$CW$86:$CW$88</definedName>
    <definedName name="FUERTE" localSheetId="11">'ALUMBRADO PUBLICO'!#REF!</definedName>
    <definedName name="FUERTE" localSheetId="2">'APOYO LOGISTICO'!#REF!</definedName>
    <definedName name="FUERTE" localSheetId="5">'DIRECCIONAMIENTO ESTRATEGICO'!#REF!</definedName>
    <definedName name="FUERTE" localSheetId="6">'EVALUACION Y MEJORA'!#REF!</definedName>
    <definedName name="FUERTE" localSheetId="9">FINANCIERA!#REF!</definedName>
    <definedName name="FUERTE" localSheetId="10">FUNERARIOS!#REF!</definedName>
    <definedName name="FUERTE" localSheetId="4">OACRI!#REF!</definedName>
    <definedName name="FUERTE" localSheetId="1">OTIC!#REF!</definedName>
    <definedName name="FUERTE" localSheetId="12">PGIRS!#REF!</definedName>
    <definedName name="FUERTE" localSheetId="3">SAL!#REF!</definedName>
    <definedName name="FUERTE" localSheetId="13">'TALENTO HUMANO'!#REF!</definedName>
    <definedName name="FUNCIONES" localSheetId="11">[1]D.Estratégico!$CG$86:$CG$87</definedName>
    <definedName name="FUNCIONES" localSheetId="2">[1]D.Estratégico!$CG$86:$CG$87</definedName>
    <definedName name="FUNCIONES" localSheetId="5">[1]D.Estratégico!$CG$86:$CG$87</definedName>
    <definedName name="FUNCIONES" localSheetId="6">[2]D.Estratégico!$CG$86:$CG$87</definedName>
    <definedName name="FUNCIONES" localSheetId="9">[1]D.Estratégico!$CG$86:$CG$87</definedName>
    <definedName name="FUNCIONES" localSheetId="10">[1]D.Estratégico!$CG$86:$CG$87</definedName>
    <definedName name="FUNCIONES" localSheetId="4">[1]D.Estratégico!$CG$86:$CG$87</definedName>
    <definedName name="FUNCIONES" localSheetId="1">[1]D.Estratégico!$CG$86:$CG$87</definedName>
    <definedName name="FUNCIONES" localSheetId="12">[1]D.Estratégico!$CG$86:$CG$87</definedName>
    <definedName name="FUNCIONES" localSheetId="3">[1]D.Estratégico!$CG$86:$CG$87</definedName>
    <definedName name="FUNCIONES" localSheetId="13">[1]D.Estratégico!$CG$86:$CG$87</definedName>
    <definedName name="INADECUADO" localSheetId="11">'ALUMBRADO PUBLICO'!#REF!</definedName>
    <definedName name="INADECUADO" localSheetId="2">'APOYO LOGISTICO'!#REF!</definedName>
    <definedName name="INADECUADO" localSheetId="5">'DIRECCIONAMIENTO ESTRATEGICO'!#REF!</definedName>
    <definedName name="INADECUADO" localSheetId="6">'EVALUACION Y MEJORA'!#REF!</definedName>
    <definedName name="INADECUADO" localSheetId="9">FINANCIERA!#REF!</definedName>
    <definedName name="INADECUADO" localSheetId="10">FUNERARIOS!#REF!</definedName>
    <definedName name="INADECUADO" localSheetId="4">OACRI!#REF!</definedName>
    <definedName name="INADECUADO" localSheetId="1">OTIC!#REF!</definedName>
    <definedName name="INADECUADO" localSheetId="12">PGIRS!#REF!</definedName>
    <definedName name="INADECUADO" localSheetId="3">SAL!#REF!</definedName>
    <definedName name="INADECUADO" localSheetId="13">'TALENTO HUMANO'!#REF!</definedName>
    <definedName name="INCOMPLETA" localSheetId="11">'ALUMBRADO PUBLICO'!#REF!</definedName>
    <definedName name="INCOMPLETA" localSheetId="2">'APOYO LOGISTICO'!#REF!</definedName>
    <definedName name="INCOMPLETA" localSheetId="5">'DIRECCIONAMIENTO ESTRATEGICO'!#REF!</definedName>
    <definedName name="INCOMPLETA" localSheetId="6">'EVALUACION Y MEJORA'!#REF!</definedName>
    <definedName name="INCOMPLETA" localSheetId="9">FINANCIERA!#REF!</definedName>
    <definedName name="INCOMPLETA" localSheetId="10">FUNERARIOS!#REF!</definedName>
    <definedName name="INCOMPLETA" localSheetId="4">OACRI!#REF!</definedName>
    <definedName name="INCOMPLETA" localSheetId="1">OTIC!#REF!</definedName>
    <definedName name="INCOMPLETA" localSheetId="12">PGIRS!#REF!</definedName>
    <definedName name="INCOMPLETA" localSheetId="3">SAL!#REF!</definedName>
    <definedName name="INCOMPLETA" localSheetId="13">'TALENTO HUMANO'!#REF!</definedName>
    <definedName name="MODERADO" localSheetId="11">'ALUMBRADO PUBLICO'!#REF!</definedName>
    <definedName name="MODERADO" localSheetId="2">'APOYO LOGISTICO'!#REF!</definedName>
    <definedName name="MODERADO" localSheetId="5">'DIRECCIONAMIENTO ESTRATEGICO'!#REF!</definedName>
    <definedName name="MODERADO" localSheetId="6">'EVALUACION Y MEJORA'!#REF!</definedName>
    <definedName name="MODERADO" localSheetId="9">FINANCIERA!#REF!</definedName>
    <definedName name="MODERADO" localSheetId="10">FUNERARIOS!#REF!</definedName>
    <definedName name="MODERADO" localSheetId="4">OACRI!#REF!</definedName>
    <definedName name="MODERADO" localSheetId="1">OTIC!#REF!</definedName>
    <definedName name="MODERADO" localSheetId="12">PGIRS!#REF!</definedName>
    <definedName name="MODERADO" localSheetId="3">SAL!#REF!</definedName>
    <definedName name="MODERADO" localSheetId="13">'TALENTO HUMANO'!#REF!</definedName>
    <definedName name="NO_ASIGNADO" localSheetId="11">'ALUMBRADO PUBLICO'!#REF!</definedName>
    <definedName name="NO_ASIGNADO" localSheetId="2">'APOYO LOGISTICO'!#REF!</definedName>
    <definedName name="NO_ASIGNADO" localSheetId="5">'DIRECCIONAMIENTO ESTRATEGICO'!#REF!</definedName>
    <definedName name="NO_ASIGNADO" localSheetId="6">'EVALUACION Y MEJORA'!#REF!</definedName>
    <definedName name="NO_ASIGNADO" localSheetId="9">FINANCIERA!#REF!</definedName>
    <definedName name="NO_ASIGNADO" localSheetId="10">FUNERARIOS!#REF!</definedName>
    <definedName name="NO_ASIGNADO" localSheetId="4">OACRI!#REF!</definedName>
    <definedName name="NO_ASIGNADO" localSheetId="1">OTIC!#REF!</definedName>
    <definedName name="NO_ASIGNADO" localSheetId="12">PGIRS!#REF!</definedName>
    <definedName name="NO_ASIGNADO" localSheetId="3">SAL!#REF!</definedName>
    <definedName name="NO_ASIGNADO" localSheetId="13">'TALENTO HUMANO'!#REF!</definedName>
    <definedName name="NO_CONFIABLE" localSheetId="11">'ALUMBRADO PUBLICO'!#REF!</definedName>
    <definedName name="NO_CONFIABLE" localSheetId="2">'APOYO LOGISTICO'!#REF!</definedName>
    <definedName name="NO_CONFIABLE" localSheetId="5">'DIRECCIONAMIENTO ESTRATEGICO'!#REF!</definedName>
    <definedName name="NO_CONFIABLE" localSheetId="6">'EVALUACION Y MEJORA'!#REF!</definedName>
    <definedName name="NO_CONFIABLE" localSheetId="9">FINANCIERA!#REF!</definedName>
    <definedName name="NO_CONFIABLE" localSheetId="10">FUNERARIOS!#REF!</definedName>
    <definedName name="NO_CONFIABLE" localSheetId="4">OACRI!#REF!</definedName>
    <definedName name="NO_CONFIABLE" localSheetId="1">OTIC!#REF!</definedName>
    <definedName name="NO_CONFIABLE" localSheetId="12">PGIRS!#REF!</definedName>
    <definedName name="NO_CONFIABLE" localSheetId="3">SAL!#REF!</definedName>
    <definedName name="NO_CONFIABLE" localSheetId="13">'TALENTO HUMANO'!#REF!</definedName>
    <definedName name="NO_ES_CONTROL" localSheetId="11">'ALUMBRADO PUBLICO'!#REF!</definedName>
    <definedName name="NO_ES_CONTROL" localSheetId="2">'APOYO LOGISTICO'!#REF!</definedName>
    <definedName name="NO_ES_CONTROL" localSheetId="5">'DIRECCIONAMIENTO ESTRATEGICO'!#REF!</definedName>
    <definedName name="NO_ES_CONTROL" localSheetId="6">'EVALUACION Y MEJORA'!#REF!</definedName>
    <definedName name="NO_ES_CONTROL" localSheetId="9">FINANCIERA!#REF!</definedName>
    <definedName name="NO_ES_CONTROL" localSheetId="10">FUNERARIOS!#REF!</definedName>
    <definedName name="NO_ES_CONTROL" localSheetId="4">OACRI!#REF!</definedName>
    <definedName name="NO_ES_CONTROL" localSheetId="1">OTIC!#REF!</definedName>
    <definedName name="NO_ES_CONTROL" localSheetId="12">PGIRS!#REF!</definedName>
    <definedName name="NO_ES_CONTROL" localSheetId="3">SAL!#REF!</definedName>
    <definedName name="NO_ES_CONTROL" localSheetId="13">'TALENTO HUMANO'!#REF!</definedName>
    <definedName name="NO_EXISTE" localSheetId="11">'ALUMBRADO PUBLICO'!#REF!</definedName>
    <definedName name="NO_EXISTE" localSheetId="2">'APOYO LOGISTICO'!#REF!</definedName>
    <definedName name="NO_EXISTE" localSheetId="5">'DIRECCIONAMIENTO ESTRATEGICO'!#REF!</definedName>
    <definedName name="NO_EXISTE" localSheetId="6">'EVALUACION Y MEJORA'!#REF!</definedName>
    <definedName name="NO_EXISTE" localSheetId="9">FINANCIERA!#REF!</definedName>
    <definedName name="NO_EXISTE" localSheetId="10">FUNERARIOS!#REF!</definedName>
    <definedName name="NO_EXISTE" localSheetId="4">OACRI!#REF!</definedName>
    <definedName name="NO_EXISTE" localSheetId="1">OTIC!#REF!</definedName>
    <definedName name="NO_EXISTE" localSheetId="12">PGIRS!#REF!</definedName>
    <definedName name="NO_EXISTE" localSheetId="3">SAL!#REF!</definedName>
    <definedName name="NO_EXISTE" localSheetId="13">'TALENTO HUMANO'!#REF!</definedName>
    <definedName name="NO_SE_INVESTIGAN" localSheetId="11">'ALUMBRADO PUBLICO'!#REF!</definedName>
    <definedName name="NO_SE_INVESTIGAN" localSheetId="2">'APOYO LOGISTICO'!#REF!</definedName>
    <definedName name="NO_SE_INVESTIGAN" localSheetId="5">'DIRECCIONAMIENTO ESTRATEGICO'!#REF!</definedName>
    <definedName name="NO_SE_INVESTIGAN" localSheetId="6">'EVALUACION Y MEJORA'!#REF!</definedName>
    <definedName name="NO_SE_INVESTIGAN" localSheetId="9">FINANCIERA!#REF!</definedName>
    <definedName name="NO_SE_INVESTIGAN" localSheetId="10">FUNERARIOS!#REF!</definedName>
    <definedName name="NO_SE_INVESTIGAN" localSheetId="4">OACRI!#REF!</definedName>
    <definedName name="NO_SE_INVESTIGAN" localSheetId="1">OTIC!#REF!</definedName>
    <definedName name="NO_SE_INVESTIGAN" localSheetId="12">PGIRS!#REF!</definedName>
    <definedName name="NO_SE_INVESTIGAN" localSheetId="3">SAL!#REF!</definedName>
    <definedName name="NO_SE_INVESTIGAN" localSheetId="13">'TALENTO HUMANO'!#REF!</definedName>
    <definedName name="PREVENIR" localSheetId="11">'ALUMBRADO PUBLICO'!#REF!</definedName>
    <definedName name="PREVENIR" localSheetId="2">'APOYO LOGISTICO'!#REF!</definedName>
    <definedName name="PREVENIR" localSheetId="5">'DIRECCIONAMIENTO ESTRATEGICO'!#REF!</definedName>
    <definedName name="PREVENIR" localSheetId="6">'EVALUACION Y MEJORA'!#REF!</definedName>
    <definedName name="PREVENIR" localSheetId="9">FINANCIERA!#REF!</definedName>
    <definedName name="PREVENIR" localSheetId="10">FUNERARIOS!#REF!</definedName>
    <definedName name="PREVENIR" localSheetId="4">OACRI!#REF!</definedName>
    <definedName name="PREVENIR" localSheetId="1">OTIC!#REF!</definedName>
    <definedName name="PREVENIR" localSheetId="12">PGIRS!#REF!</definedName>
    <definedName name="PREVENIR" localSheetId="3">SAL!#REF!</definedName>
    <definedName name="PREVENIR" localSheetId="13">'TALENTO HUMANO'!#REF!</definedName>
    <definedName name="RESPONSABLE" localSheetId="11">[1]D.Estratégico!$CD$86:$CD$87</definedName>
    <definedName name="RESPONSABLE" localSheetId="2">[1]D.Estratégico!$CD$86:$CD$87</definedName>
    <definedName name="RESPONSABLE" localSheetId="5">[1]D.Estratégico!$CD$86:$CD$87</definedName>
    <definedName name="RESPONSABLE" localSheetId="6">[2]D.Estratégico!$CD$86:$CD$87</definedName>
    <definedName name="RESPONSABLE" localSheetId="9">[1]D.Estratégico!$CD$86:$CD$87</definedName>
    <definedName name="RESPONSABLE" localSheetId="10">[1]D.Estratégico!$CD$86:$CD$87</definedName>
    <definedName name="RESPONSABLE" localSheetId="4">[1]D.Estratégico!$CD$86:$CD$87</definedName>
    <definedName name="RESPONSABLE" localSheetId="1">[1]D.Estratégico!$CD$86:$CD$87</definedName>
    <definedName name="RESPONSABLE" localSheetId="12">[1]D.Estratégico!$CD$86:$CD$87</definedName>
    <definedName name="RESPONSABLE" localSheetId="3">[1]D.Estratégico!$CD$86:$CD$87</definedName>
    <definedName name="RESPONSABLE" localSheetId="13">[1]D.Estratégico!$CD$86:$CD$87</definedName>
    <definedName name="SE_INVESTIGAN" localSheetId="11">'ALUMBRADO PUBLICO'!#REF!</definedName>
    <definedName name="SE_INVESTIGAN" localSheetId="2">'APOYO LOGISTICO'!#REF!</definedName>
    <definedName name="SE_INVESTIGAN" localSheetId="5">'DIRECCIONAMIENTO ESTRATEGICO'!#REF!</definedName>
    <definedName name="SE_INVESTIGAN" localSheetId="6">'EVALUACION Y MEJORA'!#REF!</definedName>
    <definedName name="SE_INVESTIGAN" localSheetId="9">FINANCIERA!#REF!</definedName>
    <definedName name="SE_INVESTIGAN" localSheetId="10">FUNERARIOS!#REF!</definedName>
    <definedName name="SE_INVESTIGAN" localSheetId="4">OACRI!#REF!</definedName>
    <definedName name="SE_INVESTIGAN" localSheetId="1">OTIC!#REF!</definedName>
    <definedName name="SE_INVESTIGAN" localSheetId="12">PGIRS!#REF!</definedName>
    <definedName name="SE_INVESTIGAN" localSheetId="3">SAL!#REF!</definedName>
    <definedName name="SE_INVESTIGAN" localSheetId="13">'TALENTO HUMANO'!#REF!</definedName>
  </definedNames>
  <calcPr calcId="191028"/>
  <pivotCaches>
    <pivotCache cacheId="0" r:id="rId2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40" l="1"/>
  <c r="X64" i="40" s="1"/>
  <c r="Z64" i="40" s="1"/>
  <c r="AA64" i="40" s="1"/>
  <c r="W63" i="40"/>
  <c r="X63" i="40" s="1"/>
  <c r="Z63" i="40" s="1"/>
  <c r="AA63" i="40" s="1"/>
  <c r="W62" i="40"/>
  <c r="X62" i="40" s="1"/>
  <c r="Z62" i="40" s="1"/>
  <c r="AA62" i="40" s="1"/>
  <c r="W61" i="40"/>
  <c r="X61" i="40" s="1"/>
  <c r="Z61" i="40" s="1"/>
  <c r="AA61" i="40" s="1"/>
  <c r="W60" i="40"/>
  <c r="X60" i="40" s="1"/>
  <c r="Z60" i="40" s="1"/>
  <c r="AA60" i="40" s="1"/>
  <c r="AK59" i="40"/>
  <c r="AL59" i="40" s="1"/>
  <c r="W59" i="40"/>
  <c r="AC59" i="40" s="1"/>
  <c r="AD59" i="40" s="1"/>
  <c r="L59" i="40"/>
  <c r="M59" i="40" s="1"/>
  <c r="W58" i="40"/>
  <c r="X58" i="40" s="1"/>
  <c r="Z58" i="40" s="1"/>
  <c r="AA58" i="40" s="1"/>
  <c r="W57" i="40"/>
  <c r="X57" i="40" s="1"/>
  <c r="Z57" i="40" s="1"/>
  <c r="AA57" i="40" s="1"/>
  <c r="W56" i="40"/>
  <c r="X56" i="40" s="1"/>
  <c r="Z56" i="40" s="1"/>
  <c r="AA56" i="40" s="1"/>
  <c r="W55" i="40"/>
  <c r="X55" i="40" s="1"/>
  <c r="Z55" i="40" s="1"/>
  <c r="AA55" i="40" s="1"/>
  <c r="W54" i="40"/>
  <c r="X54" i="40" s="1"/>
  <c r="Z54" i="40" s="1"/>
  <c r="AA54" i="40" s="1"/>
  <c r="AK53" i="40"/>
  <c r="AL53" i="40" s="1"/>
  <c r="W53" i="40"/>
  <c r="L53" i="40"/>
  <c r="M53" i="40" s="1"/>
  <c r="W52" i="40"/>
  <c r="X52" i="40" s="1"/>
  <c r="Z52" i="40" s="1"/>
  <c r="AA52" i="40" s="1"/>
  <c r="W51" i="40"/>
  <c r="X51" i="40" s="1"/>
  <c r="Z51" i="40" s="1"/>
  <c r="AA51" i="40" s="1"/>
  <c r="W50" i="40"/>
  <c r="X50" i="40" s="1"/>
  <c r="Z50" i="40" s="1"/>
  <c r="AA50" i="40" s="1"/>
  <c r="W49" i="40"/>
  <c r="X49" i="40" s="1"/>
  <c r="Z49" i="40" s="1"/>
  <c r="AA49" i="40" s="1"/>
  <c r="W48" i="40"/>
  <c r="X48" i="40" s="1"/>
  <c r="Z48" i="40" s="1"/>
  <c r="AA48" i="40" s="1"/>
  <c r="AK47" i="40"/>
  <c r="AL47" i="40" s="1"/>
  <c r="W47" i="40"/>
  <c r="L47" i="40"/>
  <c r="M47" i="40" s="1"/>
  <c r="W46" i="40"/>
  <c r="X46" i="40" s="1"/>
  <c r="Z46" i="40" s="1"/>
  <c r="AA46" i="40" s="1"/>
  <c r="W45" i="40"/>
  <c r="X45" i="40" s="1"/>
  <c r="Z45" i="40" s="1"/>
  <c r="AA45" i="40" s="1"/>
  <c r="W44" i="40"/>
  <c r="X44" i="40" s="1"/>
  <c r="Z44" i="40" s="1"/>
  <c r="AA44" i="40" s="1"/>
  <c r="W43" i="40"/>
  <c r="X43" i="40" s="1"/>
  <c r="Z43" i="40" s="1"/>
  <c r="AA43" i="40" s="1"/>
  <c r="W42" i="40"/>
  <c r="X42" i="40" s="1"/>
  <c r="Z42" i="40" s="1"/>
  <c r="AA42" i="40" s="1"/>
  <c r="AK41" i="40"/>
  <c r="AL41" i="40" s="1"/>
  <c r="W41" i="40"/>
  <c r="L41" i="40"/>
  <c r="M41" i="40" s="1"/>
  <c r="W40" i="40"/>
  <c r="X40" i="40" s="1"/>
  <c r="Z40" i="40" s="1"/>
  <c r="AA40" i="40" s="1"/>
  <c r="W39" i="40"/>
  <c r="X39" i="40" s="1"/>
  <c r="Z39" i="40" s="1"/>
  <c r="AA39" i="40" s="1"/>
  <c r="W38" i="40"/>
  <c r="X38" i="40" s="1"/>
  <c r="Z38" i="40" s="1"/>
  <c r="AA38" i="40" s="1"/>
  <c r="W37" i="40"/>
  <c r="X37" i="40" s="1"/>
  <c r="Z37" i="40" s="1"/>
  <c r="AA37" i="40" s="1"/>
  <c r="W36" i="40"/>
  <c r="X36" i="40" s="1"/>
  <c r="Z36" i="40" s="1"/>
  <c r="AA36" i="40" s="1"/>
  <c r="AK35" i="40"/>
  <c r="AL35" i="40" s="1"/>
  <c r="W35" i="40"/>
  <c r="L35" i="40"/>
  <c r="M35" i="40" s="1"/>
  <c r="W34" i="40"/>
  <c r="X34" i="40" s="1"/>
  <c r="Z34" i="40" s="1"/>
  <c r="AA34" i="40" s="1"/>
  <c r="W33" i="40"/>
  <c r="X33" i="40" s="1"/>
  <c r="Z33" i="40" s="1"/>
  <c r="AA33" i="40" s="1"/>
  <c r="W32" i="40"/>
  <c r="X32" i="40" s="1"/>
  <c r="Z32" i="40" s="1"/>
  <c r="AA32" i="40" s="1"/>
  <c r="W31" i="40"/>
  <c r="X31" i="40" s="1"/>
  <c r="Z31" i="40" s="1"/>
  <c r="AA31" i="40" s="1"/>
  <c r="W30" i="40"/>
  <c r="X30" i="40" s="1"/>
  <c r="Z30" i="40" s="1"/>
  <c r="AA30" i="40" s="1"/>
  <c r="AK29" i="40"/>
  <c r="AL29" i="40" s="1"/>
  <c r="W29" i="40"/>
  <c r="L29" i="40"/>
  <c r="M29" i="40" s="1"/>
  <c r="W28" i="40"/>
  <c r="X28" i="40" s="1"/>
  <c r="Z28" i="40" s="1"/>
  <c r="AA28" i="40" s="1"/>
  <c r="W27" i="40"/>
  <c r="X27" i="40" s="1"/>
  <c r="Z27" i="40" s="1"/>
  <c r="AA27" i="40" s="1"/>
  <c r="W26" i="40"/>
  <c r="X26" i="40" s="1"/>
  <c r="Z26" i="40" s="1"/>
  <c r="AA26" i="40" s="1"/>
  <c r="W25" i="40"/>
  <c r="X25" i="40" s="1"/>
  <c r="Z25" i="40" s="1"/>
  <c r="AA25" i="40" s="1"/>
  <c r="W24" i="40"/>
  <c r="X24" i="40" s="1"/>
  <c r="Z24" i="40" s="1"/>
  <c r="AA24" i="40" s="1"/>
  <c r="AK23" i="40"/>
  <c r="AL23" i="40" s="1"/>
  <c r="W23" i="40"/>
  <c r="L23" i="40"/>
  <c r="M23" i="40" s="1"/>
  <c r="W22" i="40"/>
  <c r="X22" i="40" s="1"/>
  <c r="Z22" i="40" s="1"/>
  <c r="AA22" i="40" s="1"/>
  <c r="W21" i="40"/>
  <c r="X21" i="40" s="1"/>
  <c r="Z21" i="40" s="1"/>
  <c r="AA21" i="40" s="1"/>
  <c r="W20" i="40"/>
  <c r="X20" i="40" s="1"/>
  <c r="Z20" i="40" s="1"/>
  <c r="AA20" i="40" s="1"/>
  <c r="W19" i="40"/>
  <c r="X19" i="40" s="1"/>
  <c r="Z19" i="40" s="1"/>
  <c r="AA19" i="40" s="1"/>
  <c r="W18" i="40"/>
  <c r="X18" i="40" s="1"/>
  <c r="Z18" i="40" s="1"/>
  <c r="AA18" i="40" s="1"/>
  <c r="AK17" i="40"/>
  <c r="AL17" i="40" s="1"/>
  <c r="W17" i="40"/>
  <c r="L17" i="40"/>
  <c r="M17" i="40" s="1"/>
  <c r="W16" i="40"/>
  <c r="X16" i="40" s="1"/>
  <c r="Z16" i="40" s="1"/>
  <c r="AA16" i="40" s="1"/>
  <c r="W15" i="40"/>
  <c r="X15" i="40" s="1"/>
  <c r="Z15" i="40" s="1"/>
  <c r="AA15" i="40" s="1"/>
  <c r="W14" i="40"/>
  <c r="X14" i="40" s="1"/>
  <c r="Z14" i="40" s="1"/>
  <c r="AA14" i="40" s="1"/>
  <c r="W13" i="40"/>
  <c r="X13" i="40" s="1"/>
  <c r="Z13" i="40" s="1"/>
  <c r="AA13" i="40" s="1"/>
  <c r="W12" i="40"/>
  <c r="X12" i="40" s="1"/>
  <c r="Z12" i="40" s="1"/>
  <c r="AA12" i="40" s="1"/>
  <c r="AK11" i="40"/>
  <c r="AL11" i="40" s="1"/>
  <c r="W11" i="40"/>
  <c r="AC11" i="40" s="1"/>
  <c r="AD11" i="40" s="1"/>
  <c r="L11" i="40"/>
  <c r="M11" i="40" s="1"/>
  <c r="E11" i="40"/>
  <c r="W10" i="40"/>
  <c r="X10" i="40" s="1"/>
  <c r="Z10" i="40" s="1"/>
  <c r="AA10" i="40" s="1"/>
  <c r="X9" i="40"/>
  <c r="Z9" i="40" s="1"/>
  <c r="AA9" i="40" s="1"/>
  <c r="W9" i="40"/>
  <c r="W8" i="40"/>
  <c r="X8" i="40" s="1"/>
  <c r="Z8" i="40" s="1"/>
  <c r="AA8" i="40" s="1"/>
  <c r="X7" i="40"/>
  <c r="Z7" i="40" s="1"/>
  <c r="AA7" i="40" s="1"/>
  <c r="W7" i="40"/>
  <c r="W6" i="40"/>
  <c r="X6" i="40" s="1"/>
  <c r="Z6" i="40" s="1"/>
  <c r="AA6" i="40" s="1"/>
  <c r="AK5" i="40"/>
  <c r="AL5" i="40" s="1"/>
  <c r="W5" i="40"/>
  <c r="X5" i="40" s="1"/>
  <c r="Z5" i="40" s="1"/>
  <c r="AA5" i="40" s="1"/>
  <c r="M5" i="40"/>
  <c r="L5" i="40"/>
  <c r="E5" i="40"/>
  <c r="AC17" i="40" l="1"/>
  <c r="AD17" i="40" s="1"/>
  <c r="AC23" i="40"/>
  <c r="AD23" i="40" s="1"/>
  <c r="AC29" i="40"/>
  <c r="AD29" i="40" s="1"/>
  <c r="AC35" i="40"/>
  <c r="AD35" i="40" s="1"/>
  <c r="AH35" i="40" s="1"/>
  <c r="AC41" i="40"/>
  <c r="AD41" i="40" s="1"/>
  <c r="AG41" i="40" s="1"/>
  <c r="AC47" i="40"/>
  <c r="AD47" i="40" s="1"/>
  <c r="AG47" i="40" s="1"/>
  <c r="AC53" i="40"/>
  <c r="AD53" i="40" s="1"/>
  <c r="AG53" i="40" s="1"/>
  <c r="AG11" i="40"/>
  <c r="AH11" i="40"/>
  <c r="AG17" i="40"/>
  <c r="AH17" i="40"/>
  <c r="AH23" i="40"/>
  <c r="AG23" i="40"/>
  <c r="AH29" i="40"/>
  <c r="AG29" i="40"/>
  <c r="AG35" i="40"/>
  <c r="AH41" i="40"/>
  <c r="AG59" i="40"/>
  <c r="AH59" i="40"/>
  <c r="X11" i="40"/>
  <c r="Z11" i="40" s="1"/>
  <c r="AA11" i="40" s="1"/>
  <c r="X17" i="40"/>
  <c r="Z17" i="40" s="1"/>
  <c r="AA17" i="40" s="1"/>
  <c r="X23" i="40"/>
  <c r="Z23" i="40" s="1"/>
  <c r="AA23" i="40" s="1"/>
  <c r="X29" i="40"/>
  <c r="Z29" i="40" s="1"/>
  <c r="AA29" i="40" s="1"/>
  <c r="X35" i="40"/>
  <c r="Z35" i="40" s="1"/>
  <c r="AA35" i="40" s="1"/>
  <c r="X41" i="40"/>
  <c r="Z41" i="40" s="1"/>
  <c r="AA41" i="40" s="1"/>
  <c r="X47" i="40"/>
  <c r="Z47" i="40" s="1"/>
  <c r="AA47" i="40" s="1"/>
  <c r="X53" i="40"/>
  <c r="Z53" i="40" s="1"/>
  <c r="AA53" i="40" s="1"/>
  <c r="X59" i="40"/>
  <c r="Z59" i="40" s="1"/>
  <c r="AA59" i="40" s="1"/>
  <c r="AC5" i="40"/>
  <c r="AD5" i="40" s="1"/>
  <c r="AH53" i="40" l="1"/>
  <c r="AH47" i="40"/>
  <c r="AG5" i="40"/>
  <c r="AH5" i="40"/>
  <c r="W64" i="39" l="1"/>
  <c r="X64" i="39" s="1"/>
  <c r="Z64" i="39" s="1"/>
  <c r="AA64" i="39" s="1"/>
  <c r="W63" i="39"/>
  <c r="X63" i="39" s="1"/>
  <c r="Z63" i="39" s="1"/>
  <c r="AA63" i="39" s="1"/>
  <c r="W62" i="39"/>
  <c r="X62" i="39" s="1"/>
  <c r="Z62" i="39" s="1"/>
  <c r="AA62" i="39" s="1"/>
  <c r="W61" i="39"/>
  <c r="X61" i="39" s="1"/>
  <c r="Z61" i="39" s="1"/>
  <c r="AA61" i="39" s="1"/>
  <c r="W60" i="39"/>
  <c r="X60" i="39" s="1"/>
  <c r="Z60" i="39" s="1"/>
  <c r="AA60" i="39" s="1"/>
  <c r="AK59" i="39"/>
  <c r="AL59" i="39" s="1"/>
  <c r="W59" i="39"/>
  <c r="X59" i="39" s="1"/>
  <c r="Z59" i="39" s="1"/>
  <c r="AA59" i="39" s="1"/>
  <c r="L59" i="39"/>
  <c r="M59" i="39" s="1"/>
  <c r="W58" i="39"/>
  <c r="X58" i="39" s="1"/>
  <c r="Z58" i="39" s="1"/>
  <c r="AA58" i="39" s="1"/>
  <c r="W57" i="39"/>
  <c r="X57" i="39" s="1"/>
  <c r="Z57" i="39" s="1"/>
  <c r="AA57" i="39" s="1"/>
  <c r="W56" i="39"/>
  <c r="X56" i="39" s="1"/>
  <c r="Z56" i="39" s="1"/>
  <c r="AA56" i="39" s="1"/>
  <c r="W55" i="39"/>
  <c r="X55" i="39" s="1"/>
  <c r="Z55" i="39" s="1"/>
  <c r="AA55" i="39" s="1"/>
  <c r="W54" i="39"/>
  <c r="X54" i="39" s="1"/>
  <c r="Z54" i="39" s="1"/>
  <c r="AA54" i="39" s="1"/>
  <c r="AK53" i="39"/>
  <c r="AL53" i="39" s="1"/>
  <c r="W53" i="39"/>
  <c r="X53" i="39" s="1"/>
  <c r="Z53" i="39" s="1"/>
  <c r="AA53" i="39" s="1"/>
  <c r="L53" i="39"/>
  <c r="M53" i="39" s="1"/>
  <c r="W52" i="39"/>
  <c r="X52" i="39" s="1"/>
  <c r="Z52" i="39" s="1"/>
  <c r="AA52" i="39" s="1"/>
  <c r="W51" i="39"/>
  <c r="X51" i="39" s="1"/>
  <c r="Z51" i="39" s="1"/>
  <c r="AA51" i="39" s="1"/>
  <c r="W50" i="39"/>
  <c r="X50" i="39" s="1"/>
  <c r="Z50" i="39" s="1"/>
  <c r="AA50" i="39" s="1"/>
  <c r="W49" i="39"/>
  <c r="X49" i="39" s="1"/>
  <c r="Z49" i="39" s="1"/>
  <c r="AA49" i="39" s="1"/>
  <c r="W48" i="39"/>
  <c r="X48" i="39" s="1"/>
  <c r="Z48" i="39" s="1"/>
  <c r="AA48" i="39" s="1"/>
  <c r="AK47" i="39"/>
  <c r="AL47" i="39" s="1"/>
  <c r="Z47" i="39"/>
  <c r="AA47" i="39" s="1"/>
  <c r="W47" i="39"/>
  <c r="X47" i="39" s="1"/>
  <c r="L47" i="39"/>
  <c r="M47" i="39" s="1"/>
  <c r="W46" i="39"/>
  <c r="X46" i="39" s="1"/>
  <c r="Z46" i="39" s="1"/>
  <c r="AA46" i="39" s="1"/>
  <c r="W45" i="39"/>
  <c r="X45" i="39" s="1"/>
  <c r="Z45" i="39" s="1"/>
  <c r="AA45" i="39" s="1"/>
  <c r="W44" i="39"/>
  <c r="X44" i="39" s="1"/>
  <c r="Z44" i="39" s="1"/>
  <c r="AA44" i="39" s="1"/>
  <c r="W43" i="39"/>
  <c r="X43" i="39" s="1"/>
  <c r="Z43" i="39" s="1"/>
  <c r="AA43" i="39" s="1"/>
  <c r="W42" i="39"/>
  <c r="X42" i="39" s="1"/>
  <c r="Z42" i="39" s="1"/>
  <c r="AA42" i="39" s="1"/>
  <c r="AK41" i="39"/>
  <c r="AL41" i="39" s="1"/>
  <c r="W41" i="39"/>
  <c r="X41" i="39" s="1"/>
  <c r="Z41" i="39" s="1"/>
  <c r="AA41" i="39" s="1"/>
  <c r="L41" i="39"/>
  <c r="M41" i="39" s="1"/>
  <c r="W40" i="39"/>
  <c r="X40" i="39" s="1"/>
  <c r="Z40" i="39" s="1"/>
  <c r="AA40" i="39" s="1"/>
  <c r="X39" i="39"/>
  <c r="Z39" i="39" s="1"/>
  <c r="AA39" i="39" s="1"/>
  <c r="W39" i="39"/>
  <c r="W38" i="39"/>
  <c r="X38" i="39" s="1"/>
  <c r="Z38" i="39" s="1"/>
  <c r="AA38" i="39" s="1"/>
  <c r="X37" i="39"/>
  <c r="Z37" i="39" s="1"/>
  <c r="AA37" i="39" s="1"/>
  <c r="W37" i="39"/>
  <c r="W36" i="39"/>
  <c r="X36" i="39" s="1"/>
  <c r="Z36" i="39" s="1"/>
  <c r="AA36" i="39" s="1"/>
  <c r="AK35" i="39"/>
  <c r="AL35" i="39" s="1"/>
  <c r="Z35" i="39"/>
  <c r="AA35" i="39" s="1"/>
  <c r="W35" i="39"/>
  <c r="X35" i="39" s="1"/>
  <c r="L35" i="39"/>
  <c r="M35" i="39" s="1"/>
  <c r="X34" i="39"/>
  <c r="Z34" i="39" s="1"/>
  <c r="AA34" i="39" s="1"/>
  <c r="W34" i="39"/>
  <c r="W33" i="39"/>
  <c r="X33" i="39" s="1"/>
  <c r="Z33" i="39" s="1"/>
  <c r="AA33" i="39" s="1"/>
  <c r="W32" i="39"/>
  <c r="X32" i="39" s="1"/>
  <c r="Z32" i="39" s="1"/>
  <c r="AA32" i="39" s="1"/>
  <c r="W31" i="39"/>
  <c r="X31" i="39" s="1"/>
  <c r="Z31" i="39" s="1"/>
  <c r="AA31" i="39" s="1"/>
  <c r="W30" i="39"/>
  <c r="X30" i="39" s="1"/>
  <c r="Z30" i="39" s="1"/>
  <c r="AA30" i="39" s="1"/>
  <c r="AK29" i="39"/>
  <c r="AL29" i="39" s="1"/>
  <c r="W29" i="39"/>
  <c r="X29" i="39" s="1"/>
  <c r="Z29" i="39" s="1"/>
  <c r="AA29" i="39" s="1"/>
  <c r="M29" i="39"/>
  <c r="L29" i="39"/>
  <c r="W28" i="39"/>
  <c r="X28" i="39" s="1"/>
  <c r="Z28" i="39" s="1"/>
  <c r="AA28" i="39" s="1"/>
  <c r="X27" i="39"/>
  <c r="Z27" i="39" s="1"/>
  <c r="AA27" i="39" s="1"/>
  <c r="W27" i="39"/>
  <c r="W26" i="39"/>
  <c r="X26" i="39" s="1"/>
  <c r="Z26" i="39" s="1"/>
  <c r="AA26" i="39" s="1"/>
  <c r="X25" i="39"/>
  <c r="Z25" i="39" s="1"/>
  <c r="AA25" i="39" s="1"/>
  <c r="W25" i="39"/>
  <c r="W24" i="39"/>
  <c r="X24" i="39" s="1"/>
  <c r="Z24" i="39" s="1"/>
  <c r="AA24" i="39" s="1"/>
  <c r="AK23" i="39"/>
  <c r="AL23" i="39" s="1"/>
  <c r="Z23" i="39"/>
  <c r="AA23" i="39" s="1"/>
  <c r="W23" i="39"/>
  <c r="X23" i="39" s="1"/>
  <c r="L23" i="39"/>
  <c r="M23" i="39" s="1"/>
  <c r="X22" i="39"/>
  <c r="Z22" i="39" s="1"/>
  <c r="AA22" i="39" s="1"/>
  <c r="W22" i="39"/>
  <c r="W21" i="39"/>
  <c r="X21" i="39" s="1"/>
  <c r="Z21" i="39" s="1"/>
  <c r="AA21" i="39" s="1"/>
  <c r="W20" i="39"/>
  <c r="X20" i="39" s="1"/>
  <c r="Z20" i="39" s="1"/>
  <c r="AA20" i="39" s="1"/>
  <c r="W19" i="39"/>
  <c r="X19" i="39" s="1"/>
  <c r="Z19" i="39" s="1"/>
  <c r="AA19" i="39" s="1"/>
  <c r="W18" i="39"/>
  <c r="X18" i="39" s="1"/>
  <c r="Z18" i="39" s="1"/>
  <c r="AA18" i="39" s="1"/>
  <c r="AK17" i="39"/>
  <c r="AL17" i="39" s="1"/>
  <c r="W17" i="39"/>
  <c r="X17" i="39" s="1"/>
  <c r="Z17" i="39" s="1"/>
  <c r="AA17" i="39" s="1"/>
  <c r="M17" i="39"/>
  <c r="L17" i="39"/>
  <c r="W16" i="39"/>
  <c r="X16" i="39" s="1"/>
  <c r="Z16" i="39" s="1"/>
  <c r="AA16" i="39" s="1"/>
  <c r="X15" i="39"/>
  <c r="Z15" i="39" s="1"/>
  <c r="AA15" i="39" s="1"/>
  <c r="W15" i="39"/>
  <c r="W14" i="39"/>
  <c r="X14" i="39" s="1"/>
  <c r="Z14" i="39" s="1"/>
  <c r="AA14" i="39" s="1"/>
  <c r="X13" i="39"/>
  <c r="Z13" i="39" s="1"/>
  <c r="AA13" i="39" s="1"/>
  <c r="W13" i="39"/>
  <c r="W12" i="39"/>
  <c r="X12" i="39" s="1"/>
  <c r="Z12" i="39" s="1"/>
  <c r="AA12" i="39" s="1"/>
  <c r="AK11" i="39"/>
  <c r="AL11" i="39" s="1"/>
  <c r="W11" i="39"/>
  <c r="X11" i="39" s="1"/>
  <c r="Z11" i="39" s="1"/>
  <c r="AA11" i="39" s="1"/>
  <c r="L11" i="39"/>
  <c r="M11" i="39" s="1"/>
  <c r="X10" i="39"/>
  <c r="Z10" i="39" s="1"/>
  <c r="AA10" i="39" s="1"/>
  <c r="W10" i="39"/>
  <c r="W9" i="39"/>
  <c r="X9" i="39" s="1"/>
  <c r="Z9" i="39" s="1"/>
  <c r="AA9" i="39" s="1"/>
  <c r="X8" i="39"/>
  <c r="Z8" i="39" s="1"/>
  <c r="AA8" i="39" s="1"/>
  <c r="W8" i="39"/>
  <c r="W7" i="39"/>
  <c r="X7" i="39" s="1"/>
  <c r="Z7" i="39" s="1"/>
  <c r="AA7" i="39" s="1"/>
  <c r="X6" i="39"/>
  <c r="Z6" i="39" s="1"/>
  <c r="AA6" i="39" s="1"/>
  <c r="W6" i="39"/>
  <c r="AK5" i="39"/>
  <c r="AL5" i="39" s="1"/>
  <c r="W5" i="39"/>
  <c r="X5" i="39" s="1"/>
  <c r="Z5" i="39" s="1"/>
  <c r="AA5" i="39" s="1"/>
  <c r="M5" i="39"/>
  <c r="L5" i="39"/>
  <c r="AC5" i="39" l="1"/>
  <c r="AD5" i="39" s="1"/>
  <c r="AC11" i="39"/>
  <c r="AD11" i="39" s="1"/>
  <c r="AC17" i="39"/>
  <c r="AD17" i="39" s="1"/>
  <c r="AC23" i="39"/>
  <c r="AD23" i="39" s="1"/>
  <c r="AC29" i="39"/>
  <c r="AD29" i="39" s="1"/>
  <c r="AC35" i="39"/>
  <c r="AD35" i="39" s="1"/>
  <c r="AC41" i="39"/>
  <c r="AD41" i="39" s="1"/>
  <c r="AC47" i="39"/>
  <c r="AD47" i="39" s="1"/>
  <c r="AC53" i="39"/>
  <c r="AD53" i="39" s="1"/>
  <c r="AC59" i="39"/>
  <c r="AD59" i="39" s="1"/>
  <c r="AH35" i="39" l="1"/>
  <c r="AG35" i="39"/>
  <c r="AH11" i="39"/>
  <c r="AG11" i="39"/>
  <c r="AH47" i="39"/>
  <c r="AG47" i="39"/>
  <c r="AH23" i="39"/>
  <c r="AG23" i="39"/>
  <c r="AH41" i="39"/>
  <c r="AG41" i="39"/>
  <c r="AG17" i="39"/>
  <c r="AH17" i="39"/>
  <c r="AH59" i="39"/>
  <c r="AG59" i="39"/>
  <c r="AH53" i="39"/>
  <c r="AG53" i="39"/>
  <c r="AG29" i="39"/>
  <c r="AH29" i="39"/>
  <c r="AH5" i="39"/>
  <c r="AG5" i="39"/>
  <c r="W64" i="37" l="1"/>
  <c r="X64" i="37" s="1"/>
  <c r="Z64" i="37" s="1"/>
  <c r="AA64" i="37" s="1"/>
  <c r="W63" i="37"/>
  <c r="X63" i="37" s="1"/>
  <c r="Z63" i="37" s="1"/>
  <c r="AA63" i="37" s="1"/>
  <c r="W62" i="37"/>
  <c r="X62" i="37" s="1"/>
  <c r="Z62" i="37" s="1"/>
  <c r="AA62" i="37" s="1"/>
  <c r="W61" i="37"/>
  <c r="W60" i="37"/>
  <c r="X60" i="37" s="1"/>
  <c r="Z60" i="37" s="1"/>
  <c r="AA60" i="37" s="1"/>
  <c r="AK59" i="37"/>
  <c r="AL59" i="37" s="1"/>
  <c r="W59" i="37"/>
  <c r="X59" i="37" s="1"/>
  <c r="Z59" i="37" s="1"/>
  <c r="AA59" i="37" s="1"/>
  <c r="L59" i="37"/>
  <c r="M59" i="37" s="1"/>
  <c r="W58" i="37"/>
  <c r="X58" i="37" s="1"/>
  <c r="Z58" i="37" s="1"/>
  <c r="AA58" i="37" s="1"/>
  <c r="X57" i="37"/>
  <c r="Z57" i="37" s="1"/>
  <c r="AA57" i="37" s="1"/>
  <c r="W57" i="37"/>
  <c r="W56" i="37"/>
  <c r="X56" i="37" s="1"/>
  <c r="Z56" i="37" s="1"/>
  <c r="AA56" i="37" s="1"/>
  <c r="W55" i="37"/>
  <c r="X55" i="37" s="1"/>
  <c r="Z55" i="37" s="1"/>
  <c r="AA55" i="37" s="1"/>
  <c r="W54" i="37"/>
  <c r="X54" i="37" s="1"/>
  <c r="Z54" i="37" s="1"/>
  <c r="AA54" i="37" s="1"/>
  <c r="AK53" i="37"/>
  <c r="AL53" i="37" s="1"/>
  <c r="W53" i="37"/>
  <c r="X53" i="37" s="1"/>
  <c r="Z53" i="37" s="1"/>
  <c r="AA53" i="37" s="1"/>
  <c r="L53" i="37"/>
  <c r="M53" i="37" s="1"/>
  <c r="W52" i="37"/>
  <c r="X52" i="37" s="1"/>
  <c r="Z52" i="37" s="1"/>
  <c r="AA52" i="37" s="1"/>
  <c r="W51" i="37"/>
  <c r="X51" i="37" s="1"/>
  <c r="Z51" i="37" s="1"/>
  <c r="AA51" i="37" s="1"/>
  <c r="W50" i="37"/>
  <c r="X50" i="37" s="1"/>
  <c r="Z50" i="37" s="1"/>
  <c r="AA50" i="37" s="1"/>
  <c r="W49" i="37"/>
  <c r="X49" i="37" s="1"/>
  <c r="Z49" i="37" s="1"/>
  <c r="AA49" i="37" s="1"/>
  <c r="W48" i="37"/>
  <c r="X48" i="37" s="1"/>
  <c r="Z48" i="37" s="1"/>
  <c r="AA48" i="37" s="1"/>
  <c r="AK47" i="37"/>
  <c r="AL47" i="37" s="1"/>
  <c r="Z47" i="37"/>
  <c r="AA47" i="37" s="1"/>
  <c r="W47" i="37"/>
  <c r="X47" i="37" s="1"/>
  <c r="L47" i="37"/>
  <c r="M47" i="37" s="1"/>
  <c r="W46" i="37"/>
  <c r="X46" i="37" s="1"/>
  <c r="Z46" i="37" s="1"/>
  <c r="AA46" i="37" s="1"/>
  <c r="X45" i="37"/>
  <c r="Z45" i="37" s="1"/>
  <c r="AA45" i="37" s="1"/>
  <c r="W45" i="37"/>
  <c r="W44" i="37"/>
  <c r="X44" i="37" s="1"/>
  <c r="Z44" i="37" s="1"/>
  <c r="AA44" i="37" s="1"/>
  <c r="W43" i="37"/>
  <c r="X43" i="37" s="1"/>
  <c r="Z43" i="37" s="1"/>
  <c r="AA43" i="37" s="1"/>
  <c r="W42" i="37"/>
  <c r="X42" i="37" s="1"/>
  <c r="Z42" i="37" s="1"/>
  <c r="AA42" i="37" s="1"/>
  <c r="AK41" i="37"/>
  <c r="AL41" i="37" s="1"/>
  <c r="W41" i="37"/>
  <c r="X41" i="37" s="1"/>
  <c r="Z41" i="37" s="1"/>
  <c r="AA41" i="37" s="1"/>
  <c r="L41" i="37"/>
  <c r="M41" i="37" s="1"/>
  <c r="W40" i="37"/>
  <c r="X40" i="37" s="1"/>
  <c r="Z40" i="37" s="1"/>
  <c r="AA40" i="37" s="1"/>
  <c r="W39" i="37"/>
  <c r="X39" i="37" s="1"/>
  <c r="Z39" i="37" s="1"/>
  <c r="AA39" i="37" s="1"/>
  <c r="W38" i="37"/>
  <c r="X38" i="37" s="1"/>
  <c r="Z38" i="37" s="1"/>
  <c r="AA38" i="37" s="1"/>
  <c r="W37" i="37"/>
  <c r="X37" i="37" s="1"/>
  <c r="Z37" i="37" s="1"/>
  <c r="AA37" i="37" s="1"/>
  <c r="W36" i="37"/>
  <c r="X36" i="37" s="1"/>
  <c r="Z36" i="37" s="1"/>
  <c r="AA36" i="37" s="1"/>
  <c r="AK35" i="37"/>
  <c r="AL35" i="37" s="1"/>
  <c r="Z35" i="37"/>
  <c r="AA35" i="37" s="1"/>
  <c r="W35" i="37"/>
  <c r="X35" i="37" s="1"/>
  <c r="L35" i="37"/>
  <c r="M35" i="37" s="1"/>
  <c r="W34" i="37"/>
  <c r="X34" i="37" s="1"/>
  <c r="Z34" i="37" s="1"/>
  <c r="AA34" i="37" s="1"/>
  <c r="X33" i="37"/>
  <c r="Z33" i="37" s="1"/>
  <c r="AA33" i="37" s="1"/>
  <c r="W33" i="37"/>
  <c r="W32" i="37"/>
  <c r="X32" i="37" s="1"/>
  <c r="Z32" i="37" s="1"/>
  <c r="AA32" i="37" s="1"/>
  <c r="W31" i="37"/>
  <c r="X31" i="37" s="1"/>
  <c r="Z31" i="37" s="1"/>
  <c r="AA31" i="37" s="1"/>
  <c r="W30" i="37"/>
  <c r="X30" i="37" s="1"/>
  <c r="Z30" i="37" s="1"/>
  <c r="AA30" i="37" s="1"/>
  <c r="AK29" i="37"/>
  <c r="AL29" i="37" s="1"/>
  <c r="W29" i="37"/>
  <c r="X29" i="37" s="1"/>
  <c r="Z29" i="37" s="1"/>
  <c r="AA29" i="37" s="1"/>
  <c r="L29" i="37"/>
  <c r="M29" i="37" s="1"/>
  <c r="W28" i="37"/>
  <c r="X28" i="37" s="1"/>
  <c r="Z28" i="37" s="1"/>
  <c r="AA28" i="37" s="1"/>
  <c r="W27" i="37"/>
  <c r="X27" i="37" s="1"/>
  <c r="Z27" i="37" s="1"/>
  <c r="AA27" i="37" s="1"/>
  <c r="W26" i="37"/>
  <c r="X26" i="37" s="1"/>
  <c r="Z26" i="37" s="1"/>
  <c r="AA26" i="37" s="1"/>
  <c r="W25" i="37"/>
  <c r="X25" i="37" s="1"/>
  <c r="Z25" i="37" s="1"/>
  <c r="AA25" i="37" s="1"/>
  <c r="W24" i="37"/>
  <c r="X24" i="37" s="1"/>
  <c r="Z24" i="37" s="1"/>
  <c r="AA24" i="37" s="1"/>
  <c r="AK23" i="37"/>
  <c r="AL23" i="37" s="1"/>
  <c r="Z23" i="37"/>
  <c r="AA23" i="37" s="1"/>
  <c r="W23" i="37"/>
  <c r="X23" i="37" s="1"/>
  <c r="L23" i="37"/>
  <c r="M23" i="37" s="1"/>
  <c r="W22" i="37"/>
  <c r="X22" i="37" s="1"/>
  <c r="Z22" i="37" s="1"/>
  <c r="AA22" i="37" s="1"/>
  <c r="X21" i="37"/>
  <c r="Z21" i="37" s="1"/>
  <c r="AA21" i="37" s="1"/>
  <c r="W21" i="37"/>
  <c r="W20" i="37"/>
  <c r="X20" i="37" s="1"/>
  <c r="Z20" i="37" s="1"/>
  <c r="AA20" i="37" s="1"/>
  <c r="W19" i="37"/>
  <c r="X19" i="37" s="1"/>
  <c r="Z19" i="37" s="1"/>
  <c r="AA19" i="37" s="1"/>
  <c r="W18" i="37"/>
  <c r="X18" i="37" s="1"/>
  <c r="Z18" i="37" s="1"/>
  <c r="AA18" i="37" s="1"/>
  <c r="AK17" i="37"/>
  <c r="AL17" i="37" s="1"/>
  <c r="W17" i="37"/>
  <c r="X17" i="37" s="1"/>
  <c r="Z17" i="37" s="1"/>
  <c r="AA17" i="37" s="1"/>
  <c r="L17" i="37"/>
  <c r="M17" i="37" s="1"/>
  <c r="W16" i="37"/>
  <c r="X16" i="37" s="1"/>
  <c r="Z16" i="37" s="1"/>
  <c r="AA16" i="37" s="1"/>
  <c r="W15" i="37"/>
  <c r="X15" i="37" s="1"/>
  <c r="Z15" i="37" s="1"/>
  <c r="AA15" i="37" s="1"/>
  <c r="W14" i="37"/>
  <c r="X14" i="37" s="1"/>
  <c r="Z14" i="37" s="1"/>
  <c r="AA14" i="37" s="1"/>
  <c r="W13" i="37"/>
  <c r="X13" i="37" s="1"/>
  <c r="Z13" i="37" s="1"/>
  <c r="AA13" i="37" s="1"/>
  <c r="W12" i="37"/>
  <c r="X12" i="37" s="1"/>
  <c r="Z12" i="37" s="1"/>
  <c r="AA12" i="37" s="1"/>
  <c r="AK11" i="37"/>
  <c r="AL11" i="37" s="1"/>
  <c r="Z11" i="37"/>
  <c r="AA11" i="37" s="1"/>
  <c r="W11" i="37"/>
  <c r="X11" i="37" s="1"/>
  <c r="L11" i="37"/>
  <c r="M11" i="37" s="1"/>
  <c r="W10" i="37"/>
  <c r="X10" i="37" s="1"/>
  <c r="Z10" i="37" s="1"/>
  <c r="AA10" i="37" s="1"/>
  <c r="X9" i="37"/>
  <c r="Z9" i="37" s="1"/>
  <c r="AA9" i="37" s="1"/>
  <c r="W9" i="37"/>
  <c r="W8" i="37"/>
  <c r="X8" i="37" s="1"/>
  <c r="Z8" i="37" s="1"/>
  <c r="AA8" i="37" s="1"/>
  <c r="W7" i="37"/>
  <c r="X7" i="37" s="1"/>
  <c r="Z7" i="37" s="1"/>
  <c r="AA7" i="37" s="1"/>
  <c r="W6" i="37"/>
  <c r="X6" i="37" s="1"/>
  <c r="Z6" i="37" s="1"/>
  <c r="AA6" i="37" s="1"/>
  <c r="AK5" i="37"/>
  <c r="AL5" i="37" s="1"/>
  <c r="W5" i="37"/>
  <c r="X5" i="37" s="1"/>
  <c r="Z5" i="37" s="1"/>
  <c r="AA5" i="37" s="1"/>
  <c r="L5" i="37"/>
  <c r="M5" i="37" s="1"/>
  <c r="AC59" i="37" l="1"/>
  <c r="AD59" i="37" s="1"/>
  <c r="AG59" i="37" s="1"/>
  <c r="X61" i="37"/>
  <c r="Z61" i="37" s="1"/>
  <c r="AA61" i="37" s="1"/>
  <c r="AC5" i="37"/>
  <c r="AD5" i="37" s="1"/>
  <c r="AC11" i="37"/>
  <c r="AD11" i="37" s="1"/>
  <c r="AC17" i="37"/>
  <c r="AD17" i="37" s="1"/>
  <c r="AC23" i="37"/>
  <c r="AD23" i="37" s="1"/>
  <c r="AC29" i="37"/>
  <c r="AD29" i="37" s="1"/>
  <c r="AC35" i="37"/>
  <c r="AD35" i="37" s="1"/>
  <c r="AC41" i="37"/>
  <c r="AD41" i="37" s="1"/>
  <c r="AC47" i="37"/>
  <c r="AD47" i="37" s="1"/>
  <c r="AC53" i="37"/>
  <c r="AD53" i="37" s="1"/>
  <c r="AH59" i="37" l="1"/>
  <c r="AG53" i="37"/>
  <c r="AH53" i="37"/>
  <c r="AG29" i="37"/>
  <c r="AH29" i="37"/>
  <c r="AG5" i="37"/>
  <c r="AH5" i="37"/>
  <c r="AG47" i="37"/>
  <c r="AH47" i="37"/>
  <c r="AG23" i="37"/>
  <c r="AH23" i="37"/>
  <c r="AG41" i="37"/>
  <c r="AH41" i="37"/>
  <c r="AG17" i="37"/>
  <c r="AH17" i="37"/>
  <c r="AG35" i="37"/>
  <c r="AH35" i="37"/>
  <c r="AG11" i="37"/>
  <c r="AH11" i="37"/>
  <c r="W64" i="36" l="1"/>
  <c r="X64" i="36" s="1"/>
  <c r="Z64" i="36" s="1"/>
  <c r="AA64" i="36" s="1"/>
  <c r="W63" i="36"/>
  <c r="X63" i="36" s="1"/>
  <c r="Z63" i="36" s="1"/>
  <c r="AA63" i="36" s="1"/>
  <c r="W62" i="36"/>
  <c r="X62" i="36" s="1"/>
  <c r="Z62" i="36" s="1"/>
  <c r="AA62" i="36" s="1"/>
  <c r="W61" i="36"/>
  <c r="X61" i="36" s="1"/>
  <c r="Z61" i="36" s="1"/>
  <c r="AA61" i="36" s="1"/>
  <c r="W60" i="36"/>
  <c r="X60" i="36" s="1"/>
  <c r="Z60" i="36" s="1"/>
  <c r="AA60" i="36" s="1"/>
  <c r="AK59" i="36"/>
  <c r="AL59" i="36" s="1"/>
  <c r="W59" i="36"/>
  <c r="X59" i="36" s="1"/>
  <c r="Z59" i="36" s="1"/>
  <c r="AA59" i="36" s="1"/>
  <c r="L59" i="36"/>
  <c r="M59" i="36" s="1"/>
  <c r="W58" i="36"/>
  <c r="X58" i="36" s="1"/>
  <c r="Z58" i="36" s="1"/>
  <c r="AA58" i="36" s="1"/>
  <c r="W57" i="36"/>
  <c r="X57" i="36" s="1"/>
  <c r="Z57" i="36" s="1"/>
  <c r="AA57" i="36" s="1"/>
  <c r="W56" i="36"/>
  <c r="X56" i="36" s="1"/>
  <c r="Z56" i="36" s="1"/>
  <c r="AA56" i="36" s="1"/>
  <c r="W55" i="36"/>
  <c r="X55" i="36" s="1"/>
  <c r="Z55" i="36" s="1"/>
  <c r="AA55" i="36" s="1"/>
  <c r="W54" i="36"/>
  <c r="X54" i="36" s="1"/>
  <c r="Z54" i="36" s="1"/>
  <c r="AA54" i="36" s="1"/>
  <c r="AK53" i="36"/>
  <c r="AL53" i="36" s="1"/>
  <c r="W53" i="36"/>
  <c r="X53" i="36" s="1"/>
  <c r="Z53" i="36" s="1"/>
  <c r="AA53" i="36" s="1"/>
  <c r="L53" i="36"/>
  <c r="M53" i="36" s="1"/>
  <c r="W52" i="36"/>
  <c r="X52" i="36" s="1"/>
  <c r="Z52" i="36" s="1"/>
  <c r="AA52" i="36" s="1"/>
  <c r="W51" i="36"/>
  <c r="X51" i="36" s="1"/>
  <c r="Z51" i="36" s="1"/>
  <c r="AA51" i="36" s="1"/>
  <c r="W50" i="36"/>
  <c r="X50" i="36" s="1"/>
  <c r="Z50" i="36" s="1"/>
  <c r="AA50" i="36" s="1"/>
  <c r="W49" i="36"/>
  <c r="X49" i="36" s="1"/>
  <c r="Z49" i="36" s="1"/>
  <c r="AA49" i="36" s="1"/>
  <c r="W48" i="36"/>
  <c r="X48" i="36" s="1"/>
  <c r="Z48" i="36" s="1"/>
  <c r="AA48" i="36" s="1"/>
  <c r="AK47" i="36"/>
  <c r="AL47" i="36" s="1"/>
  <c r="W47" i="36"/>
  <c r="X47" i="36" s="1"/>
  <c r="Z47" i="36" s="1"/>
  <c r="AA47" i="36" s="1"/>
  <c r="L47" i="36"/>
  <c r="M47" i="36" s="1"/>
  <c r="W46" i="36"/>
  <c r="X46" i="36" s="1"/>
  <c r="Z46" i="36" s="1"/>
  <c r="AA46" i="36" s="1"/>
  <c r="W45" i="36"/>
  <c r="X45" i="36" s="1"/>
  <c r="Z45" i="36" s="1"/>
  <c r="AA45" i="36" s="1"/>
  <c r="W44" i="36"/>
  <c r="X44" i="36" s="1"/>
  <c r="Z44" i="36" s="1"/>
  <c r="AA44" i="36" s="1"/>
  <c r="W43" i="36"/>
  <c r="X43" i="36" s="1"/>
  <c r="Z43" i="36" s="1"/>
  <c r="AA43" i="36" s="1"/>
  <c r="W42" i="36"/>
  <c r="X42" i="36" s="1"/>
  <c r="Z42" i="36" s="1"/>
  <c r="AA42" i="36" s="1"/>
  <c r="AK41" i="36"/>
  <c r="AL41" i="36" s="1"/>
  <c r="W41" i="36"/>
  <c r="X41" i="36" s="1"/>
  <c r="Z41" i="36" s="1"/>
  <c r="AA41" i="36" s="1"/>
  <c r="L41" i="36"/>
  <c r="M41" i="36" s="1"/>
  <c r="W40" i="36"/>
  <c r="X40" i="36" s="1"/>
  <c r="Z40" i="36" s="1"/>
  <c r="AA40" i="36" s="1"/>
  <c r="W39" i="36"/>
  <c r="X39" i="36" s="1"/>
  <c r="Z39" i="36" s="1"/>
  <c r="AA39" i="36" s="1"/>
  <c r="W38" i="36"/>
  <c r="X38" i="36" s="1"/>
  <c r="Z38" i="36" s="1"/>
  <c r="AA38" i="36" s="1"/>
  <c r="W37" i="36"/>
  <c r="X37" i="36" s="1"/>
  <c r="Z37" i="36" s="1"/>
  <c r="AA37" i="36" s="1"/>
  <c r="W36" i="36"/>
  <c r="X36" i="36" s="1"/>
  <c r="Z36" i="36" s="1"/>
  <c r="AA36" i="36" s="1"/>
  <c r="AK35" i="36"/>
  <c r="AL35" i="36" s="1"/>
  <c r="W35" i="36"/>
  <c r="X35" i="36" s="1"/>
  <c r="Z35" i="36" s="1"/>
  <c r="AA35" i="36" s="1"/>
  <c r="L35" i="36"/>
  <c r="M35" i="36" s="1"/>
  <c r="W34" i="36"/>
  <c r="X34" i="36" s="1"/>
  <c r="Z34" i="36" s="1"/>
  <c r="AA34" i="36" s="1"/>
  <c r="W33" i="36"/>
  <c r="X33" i="36" s="1"/>
  <c r="Z33" i="36" s="1"/>
  <c r="AA33" i="36" s="1"/>
  <c r="W32" i="36"/>
  <c r="X32" i="36" s="1"/>
  <c r="Z32" i="36" s="1"/>
  <c r="AA32" i="36" s="1"/>
  <c r="W31" i="36"/>
  <c r="X31" i="36" s="1"/>
  <c r="Z31" i="36" s="1"/>
  <c r="AA31" i="36" s="1"/>
  <c r="W30" i="36"/>
  <c r="X30" i="36" s="1"/>
  <c r="Z30" i="36" s="1"/>
  <c r="AA30" i="36" s="1"/>
  <c r="AK29" i="36"/>
  <c r="AL29" i="36" s="1"/>
  <c r="W29" i="36"/>
  <c r="X29" i="36" s="1"/>
  <c r="Z29" i="36" s="1"/>
  <c r="AA29" i="36" s="1"/>
  <c r="L29" i="36"/>
  <c r="M29" i="36" s="1"/>
  <c r="W28" i="36"/>
  <c r="X28" i="36" s="1"/>
  <c r="Z28" i="36" s="1"/>
  <c r="AA28" i="36" s="1"/>
  <c r="W27" i="36"/>
  <c r="X27" i="36" s="1"/>
  <c r="Z27" i="36" s="1"/>
  <c r="AA27" i="36" s="1"/>
  <c r="W26" i="36"/>
  <c r="X26" i="36" s="1"/>
  <c r="Z26" i="36" s="1"/>
  <c r="AA26" i="36" s="1"/>
  <c r="X25" i="36"/>
  <c r="Z25" i="36" s="1"/>
  <c r="AA25" i="36" s="1"/>
  <c r="W25" i="36"/>
  <c r="W24" i="36"/>
  <c r="X24" i="36" s="1"/>
  <c r="Z24" i="36" s="1"/>
  <c r="AA24" i="36" s="1"/>
  <c r="AK23" i="36"/>
  <c r="AL23" i="36" s="1"/>
  <c r="W23" i="36"/>
  <c r="X23" i="36" s="1"/>
  <c r="Z23" i="36" s="1"/>
  <c r="AA23" i="36" s="1"/>
  <c r="L23" i="36"/>
  <c r="M23" i="36" s="1"/>
  <c r="W22" i="36"/>
  <c r="X22" i="36" s="1"/>
  <c r="Z22" i="36" s="1"/>
  <c r="AA22" i="36" s="1"/>
  <c r="W21" i="36"/>
  <c r="X21" i="36" s="1"/>
  <c r="Z21" i="36" s="1"/>
  <c r="AA21" i="36" s="1"/>
  <c r="Z20" i="36"/>
  <c r="AA20" i="36" s="1"/>
  <c r="X20" i="36"/>
  <c r="W20" i="36"/>
  <c r="X19" i="36"/>
  <c r="Z19" i="36" s="1"/>
  <c r="AA19" i="36" s="1"/>
  <c r="W19" i="36"/>
  <c r="W18" i="36"/>
  <c r="X18" i="36" s="1"/>
  <c r="Z18" i="36" s="1"/>
  <c r="AA18" i="36" s="1"/>
  <c r="AK17" i="36"/>
  <c r="AL17" i="36" s="1"/>
  <c r="W17" i="36"/>
  <c r="X17" i="36" s="1"/>
  <c r="Z17" i="36" s="1"/>
  <c r="AA17" i="36" s="1"/>
  <c r="M17" i="36"/>
  <c r="L17" i="36"/>
  <c r="W16" i="36"/>
  <c r="X16" i="36" s="1"/>
  <c r="Z16" i="36" s="1"/>
  <c r="AA16" i="36" s="1"/>
  <c r="W15" i="36"/>
  <c r="X15" i="36" s="1"/>
  <c r="Z15" i="36" s="1"/>
  <c r="AA15" i="36" s="1"/>
  <c r="X14" i="36"/>
  <c r="Z14" i="36" s="1"/>
  <c r="AA14" i="36" s="1"/>
  <c r="W14" i="36"/>
  <c r="X13" i="36"/>
  <c r="Z13" i="36" s="1"/>
  <c r="AA13" i="36" s="1"/>
  <c r="W13" i="36"/>
  <c r="W12" i="36"/>
  <c r="X12" i="36" s="1"/>
  <c r="Z12" i="36" s="1"/>
  <c r="AA12" i="36" s="1"/>
  <c r="AK11" i="36"/>
  <c r="AL11" i="36" s="1"/>
  <c r="W11" i="36"/>
  <c r="X11" i="36" s="1"/>
  <c r="Z11" i="36" s="1"/>
  <c r="AA11" i="36" s="1"/>
  <c r="M11" i="36"/>
  <c r="L11" i="36"/>
  <c r="W10" i="36"/>
  <c r="X10" i="36" s="1"/>
  <c r="Z10" i="36" s="1"/>
  <c r="AA10" i="36" s="1"/>
  <c r="W9" i="36"/>
  <c r="X9" i="36" s="1"/>
  <c r="Z9" i="36" s="1"/>
  <c r="AA9" i="36" s="1"/>
  <c r="X8" i="36"/>
  <c r="Z8" i="36" s="1"/>
  <c r="AA8" i="36" s="1"/>
  <c r="W8" i="36"/>
  <c r="X7" i="36"/>
  <c r="Z7" i="36" s="1"/>
  <c r="AA7" i="36" s="1"/>
  <c r="W7" i="36"/>
  <c r="W6" i="36"/>
  <c r="X6" i="36" s="1"/>
  <c r="Z6" i="36" s="1"/>
  <c r="AA6" i="36" s="1"/>
  <c r="AK5" i="36"/>
  <c r="AL5" i="36" s="1"/>
  <c r="AC5" i="36"/>
  <c r="AD5" i="36" s="1"/>
  <c r="AH5" i="36" s="1"/>
  <c r="W5" i="36"/>
  <c r="X5" i="36" s="1"/>
  <c r="Z5" i="36" s="1"/>
  <c r="AA5" i="36" s="1"/>
  <c r="M5" i="36"/>
  <c r="L5" i="36"/>
  <c r="AC17" i="36" l="1"/>
  <c r="AD17" i="36" s="1"/>
  <c r="AH17" i="36" s="1"/>
  <c r="AC29" i="36"/>
  <c r="AD29" i="36" s="1"/>
  <c r="AH29" i="36" s="1"/>
  <c r="AC11" i="36"/>
  <c r="AD11" i="36" s="1"/>
  <c r="AH11" i="36" s="1"/>
  <c r="AC23" i="36"/>
  <c r="AD23" i="36" s="1"/>
  <c r="AH23" i="36" s="1"/>
  <c r="AG5" i="36"/>
  <c r="AC41" i="36"/>
  <c r="AD41" i="36" s="1"/>
  <c r="AC47" i="36"/>
  <c r="AD47" i="36" s="1"/>
  <c r="AC53" i="36"/>
  <c r="AD53" i="36" s="1"/>
  <c r="AC59" i="36"/>
  <c r="AD59" i="36" s="1"/>
  <c r="AC35" i="36"/>
  <c r="AD35" i="36" s="1"/>
  <c r="AG29" i="36" l="1"/>
  <c r="AG23" i="36"/>
  <c r="AG17" i="36"/>
  <c r="AG11" i="36"/>
  <c r="AH53" i="36"/>
  <c r="AG53" i="36"/>
  <c r="AG47" i="36"/>
  <c r="AH47" i="36"/>
  <c r="AG35" i="36"/>
  <c r="AH35" i="36"/>
  <c r="AH41" i="36"/>
  <c r="AG41" i="36"/>
  <c r="AG59" i="36"/>
  <c r="AH59" i="36"/>
  <c r="W64" i="35" l="1"/>
  <c r="X64" i="35" s="1"/>
  <c r="Z64" i="35" s="1"/>
  <c r="AA64" i="35" s="1"/>
  <c r="W63" i="35"/>
  <c r="X63" i="35" s="1"/>
  <c r="Z63" i="35" s="1"/>
  <c r="AA63" i="35" s="1"/>
  <c r="W62" i="35"/>
  <c r="X62" i="35" s="1"/>
  <c r="Z62" i="35" s="1"/>
  <c r="AA62" i="35" s="1"/>
  <c r="W61" i="35"/>
  <c r="X61" i="35" s="1"/>
  <c r="Z61" i="35" s="1"/>
  <c r="AA61" i="35" s="1"/>
  <c r="W60" i="35"/>
  <c r="X60" i="35" s="1"/>
  <c r="Z60" i="35" s="1"/>
  <c r="AA60" i="35" s="1"/>
  <c r="AL59" i="35"/>
  <c r="AK59" i="35"/>
  <c r="X59" i="35"/>
  <c r="Z59" i="35" s="1"/>
  <c r="AA59" i="35" s="1"/>
  <c r="W59" i="35"/>
  <c r="L59" i="35"/>
  <c r="M59" i="35" s="1"/>
  <c r="W58" i="35"/>
  <c r="X58" i="35" s="1"/>
  <c r="Z58" i="35" s="1"/>
  <c r="AA58" i="35" s="1"/>
  <c r="W57" i="35"/>
  <c r="X57" i="35" s="1"/>
  <c r="Z57" i="35" s="1"/>
  <c r="AA57" i="35" s="1"/>
  <c r="W56" i="35"/>
  <c r="X56" i="35" s="1"/>
  <c r="Z56" i="35" s="1"/>
  <c r="AA56" i="35" s="1"/>
  <c r="W55" i="35"/>
  <c r="X55" i="35" s="1"/>
  <c r="Z55" i="35" s="1"/>
  <c r="AA55" i="35" s="1"/>
  <c r="W54" i="35"/>
  <c r="X54" i="35" s="1"/>
  <c r="Z54" i="35" s="1"/>
  <c r="AA54" i="35" s="1"/>
  <c r="AL53" i="35"/>
  <c r="AK53" i="35"/>
  <c r="W53" i="35"/>
  <c r="L53" i="35"/>
  <c r="M53" i="35" s="1"/>
  <c r="W52" i="35"/>
  <c r="X52" i="35" s="1"/>
  <c r="Z52" i="35" s="1"/>
  <c r="AA52" i="35" s="1"/>
  <c r="W51" i="35"/>
  <c r="X51" i="35" s="1"/>
  <c r="Z51" i="35" s="1"/>
  <c r="AA51" i="35" s="1"/>
  <c r="W50" i="35"/>
  <c r="X50" i="35" s="1"/>
  <c r="Z50" i="35" s="1"/>
  <c r="AA50" i="35" s="1"/>
  <c r="W49" i="35"/>
  <c r="X49" i="35" s="1"/>
  <c r="Z49" i="35" s="1"/>
  <c r="AA49" i="35" s="1"/>
  <c r="W48" i="35"/>
  <c r="X48" i="35" s="1"/>
  <c r="Z48" i="35" s="1"/>
  <c r="AA48" i="35" s="1"/>
  <c r="AK47" i="35"/>
  <c r="AL47" i="35" s="1"/>
  <c r="X47" i="35"/>
  <c r="Z47" i="35" s="1"/>
  <c r="AA47" i="35" s="1"/>
  <c r="W47" i="35"/>
  <c r="L47" i="35"/>
  <c r="M47" i="35" s="1"/>
  <c r="W46" i="35"/>
  <c r="X46" i="35" s="1"/>
  <c r="Z46" i="35" s="1"/>
  <c r="AA46" i="35" s="1"/>
  <c r="W45" i="35"/>
  <c r="X45" i="35" s="1"/>
  <c r="Z45" i="35" s="1"/>
  <c r="AA45" i="35" s="1"/>
  <c r="W44" i="35"/>
  <c r="X44" i="35" s="1"/>
  <c r="Z44" i="35" s="1"/>
  <c r="AA44" i="35" s="1"/>
  <c r="W43" i="35"/>
  <c r="X43" i="35" s="1"/>
  <c r="Z43" i="35" s="1"/>
  <c r="AA43" i="35" s="1"/>
  <c r="W42" i="35"/>
  <c r="X42" i="35" s="1"/>
  <c r="Z42" i="35" s="1"/>
  <c r="AA42" i="35" s="1"/>
  <c r="AL41" i="35"/>
  <c r="AK41" i="35"/>
  <c r="X41" i="35"/>
  <c r="Z41" i="35" s="1"/>
  <c r="AA41" i="35" s="1"/>
  <c r="W41" i="35"/>
  <c r="L41" i="35"/>
  <c r="M41" i="35" s="1"/>
  <c r="W40" i="35"/>
  <c r="X40" i="35" s="1"/>
  <c r="Z40" i="35" s="1"/>
  <c r="AA40" i="35" s="1"/>
  <c r="W39" i="35"/>
  <c r="X39" i="35" s="1"/>
  <c r="Z39" i="35" s="1"/>
  <c r="AA39" i="35" s="1"/>
  <c r="W38" i="35"/>
  <c r="X38" i="35" s="1"/>
  <c r="Z38" i="35" s="1"/>
  <c r="AA38" i="35" s="1"/>
  <c r="W37" i="35"/>
  <c r="X37" i="35" s="1"/>
  <c r="Z37" i="35" s="1"/>
  <c r="AA37" i="35" s="1"/>
  <c r="W36" i="35"/>
  <c r="X36" i="35" s="1"/>
  <c r="Z36" i="35" s="1"/>
  <c r="AA36" i="35" s="1"/>
  <c r="AL35" i="35"/>
  <c r="AK35" i="35"/>
  <c r="X35" i="35"/>
  <c r="Z35" i="35" s="1"/>
  <c r="AA35" i="35" s="1"/>
  <c r="W35" i="35"/>
  <c r="L35" i="35"/>
  <c r="M35" i="35" s="1"/>
  <c r="W34" i="35"/>
  <c r="X34" i="35" s="1"/>
  <c r="Z34" i="35" s="1"/>
  <c r="AA34" i="35" s="1"/>
  <c r="W33" i="35"/>
  <c r="X33" i="35" s="1"/>
  <c r="Z33" i="35" s="1"/>
  <c r="AA33" i="35" s="1"/>
  <c r="W32" i="35"/>
  <c r="X32" i="35" s="1"/>
  <c r="Z32" i="35" s="1"/>
  <c r="AA32" i="35" s="1"/>
  <c r="W31" i="35"/>
  <c r="X31" i="35" s="1"/>
  <c r="Z31" i="35" s="1"/>
  <c r="AA31" i="35" s="1"/>
  <c r="W30" i="35"/>
  <c r="X30" i="35" s="1"/>
  <c r="Z30" i="35" s="1"/>
  <c r="AA30" i="35" s="1"/>
  <c r="AL29" i="35"/>
  <c r="AK29" i="35"/>
  <c r="W29" i="35"/>
  <c r="X29" i="35" s="1"/>
  <c r="Z29" i="35" s="1"/>
  <c r="AA29" i="35" s="1"/>
  <c r="L29" i="35"/>
  <c r="M29" i="35" s="1"/>
  <c r="W28" i="35"/>
  <c r="X28" i="35" s="1"/>
  <c r="Z28" i="35" s="1"/>
  <c r="AA28" i="35" s="1"/>
  <c r="W27" i="35"/>
  <c r="X27" i="35" s="1"/>
  <c r="Z27" i="35" s="1"/>
  <c r="AA27" i="35" s="1"/>
  <c r="W26" i="35"/>
  <c r="X26" i="35" s="1"/>
  <c r="Z26" i="35" s="1"/>
  <c r="AA26" i="35" s="1"/>
  <c r="W25" i="35"/>
  <c r="X25" i="35" s="1"/>
  <c r="Z25" i="35" s="1"/>
  <c r="AA25" i="35" s="1"/>
  <c r="W24" i="35"/>
  <c r="X24" i="35" s="1"/>
  <c r="Z24" i="35" s="1"/>
  <c r="AA24" i="35" s="1"/>
  <c r="AK23" i="35"/>
  <c r="AL23" i="35" s="1"/>
  <c r="X23" i="35"/>
  <c r="Z23" i="35" s="1"/>
  <c r="AA23" i="35" s="1"/>
  <c r="W23" i="35"/>
  <c r="L23" i="35"/>
  <c r="M23" i="35" s="1"/>
  <c r="W22" i="35"/>
  <c r="X22" i="35" s="1"/>
  <c r="Z22" i="35" s="1"/>
  <c r="AA22" i="35" s="1"/>
  <c r="W21" i="35"/>
  <c r="X21" i="35" s="1"/>
  <c r="Z21" i="35" s="1"/>
  <c r="AA21" i="35" s="1"/>
  <c r="W20" i="35"/>
  <c r="X20" i="35" s="1"/>
  <c r="Z20" i="35" s="1"/>
  <c r="AA20" i="35" s="1"/>
  <c r="W19" i="35"/>
  <c r="X19" i="35" s="1"/>
  <c r="Z19" i="35" s="1"/>
  <c r="AA19" i="35" s="1"/>
  <c r="W18" i="35"/>
  <c r="X18" i="35" s="1"/>
  <c r="Z18" i="35" s="1"/>
  <c r="AA18" i="35" s="1"/>
  <c r="AL17" i="35"/>
  <c r="AK17" i="35"/>
  <c r="X17" i="35"/>
  <c r="Z17" i="35" s="1"/>
  <c r="AA17" i="35" s="1"/>
  <c r="W17" i="35"/>
  <c r="L17" i="35"/>
  <c r="M17" i="35" s="1"/>
  <c r="W16" i="35"/>
  <c r="X16" i="35" s="1"/>
  <c r="Z16" i="35" s="1"/>
  <c r="AA16" i="35" s="1"/>
  <c r="W15" i="35"/>
  <c r="X15" i="35" s="1"/>
  <c r="Z15" i="35" s="1"/>
  <c r="AA15" i="35" s="1"/>
  <c r="W14" i="35"/>
  <c r="X14" i="35" s="1"/>
  <c r="Z14" i="35" s="1"/>
  <c r="AA14" i="35" s="1"/>
  <c r="W13" i="35"/>
  <c r="X13" i="35" s="1"/>
  <c r="Z13" i="35" s="1"/>
  <c r="AA13" i="35" s="1"/>
  <c r="W12" i="35"/>
  <c r="X12" i="35" s="1"/>
  <c r="Z12" i="35" s="1"/>
  <c r="AA12" i="35" s="1"/>
  <c r="AL11" i="35"/>
  <c r="AK11" i="35"/>
  <c r="X11" i="35"/>
  <c r="Z11" i="35" s="1"/>
  <c r="AA11" i="35" s="1"/>
  <c r="W11" i="35"/>
  <c r="L11" i="35"/>
  <c r="M11" i="35" s="1"/>
  <c r="W10" i="35"/>
  <c r="X10" i="35" s="1"/>
  <c r="Z10" i="35" s="1"/>
  <c r="AA10" i="35" s="1"/>
  <c r="W9" i="35"/>
  <c r="X9" i="35" s="1"/>
  <c r="Z9" i="35" s="1"/>
  <c r="AA9" i="35" s="1"/>
  <c r="W8" i="35"/>
  <c r="X8" i="35" s="1"/>
  <c r="Z8" i="35" s="1"/>
  <c r="AA8" i="35" s="1"/>
  <c r="W7" i="35"/>
  <c r="X7" i="35" s="1"/>
  <c r="Z7" i="35" s="1"/>
  <c r="AA7" i="35" s="1"/>
  <c r="W6" i="35"/>
  <c r="X6" i="35" s="1"/>
  <c r="Z6" i="35" s="1"/>
  <c r="AA6" i="35" s="1"/>
  <c r="AL5" i="35"/>
  <c r="AK5" i="35"/>
  <c r="X5" i="35"/>
  <c r="Z5" i="35" s="1"/>
  <c r="AA5" i="35" s="1"/>
  <c r="W5" i="35"/>
  <c r="L5" i="35"/>
  <c r="M5" i="35" s="1"/>
  <c r="AC47" i="35" l="1"/>
  <c r="AD47" i="35" s="1"/>
  <c r="AH47" i="35" s="1"/>
  <c r="AC53" i="35"/>
  <c r="AD53" i="35" s="1"/>
  <c r="X53" i="35"/>
  <c r="Z53" i="35" s="1"/>
  <c r="AA53" i="35" s="1"/>
  <c r="AC59" i="35"/>
  <c r="AD59" i="35" s="1"/>
  <c r="AH59" i="35" s="1"/>
  <c r="AH53" i="35"/>
  <c r="AG53" i="35"/>
  <c r="AG47" i="35"/>
  <c r="AC11" i="35"/>
  <c r="AD11" i="35" s="1"/>
  <c r="AC35" i="35"/>
  <c r="AD35" i="35" s="1"/>
  <c r="AC23" i="35"/>
  <c r="AD23" i="35" s="1"/>
  <c r="AC5" i="35"/>
  <c r="AD5" i="35" s="1"/>
  <c r="AC17" i="35"/>
  <c r="AD17" i="35" s="1"/>
  <c r="AC29" i="35"/>
  <c r="AD29" i="35" s="1"/>
  <c r="AC41" i="35"/>
  <c r="AD41" i="35" s="1"/>
  <c r="AG59" i="35" l="1"/>
  <c r="AH29" i="35"/>
  <c r="AG29" i="35"/>
  <c r="AH35" i="35"/>
  <c r="AG35" i="35"/>
  <c r="AH17" i="35"/>
  <c r="AG17" i="35"/>
  <c r="AH11" i="35"/>
  <c r="AG11" i="35"/>
  <c r="AH5" i="35"/>
  <c r="AG5" i="35"/>
  <c r="AH41" i="35"/>
  <c r="AG41" i="35"/>
  <c r="AH23" i="35"/>
  <c r="AG23" i="35"/>
  <c r="W64" i="32" l="1"/>
  <c r="X64" i="32" s="1"/>
  <c r="Z64" i="32" s="1"/>
  <c r="AA64" i="32" s="1"/>
  <c r="W63" i="32"/>
  <c r="X63" i="32" s="1"/>
  <c r="Z63" i="32" s="1"/>
  <c r="AA63" i="32" s="1"/>
  <c r="W62" i="32"/>
  <c r="X62" i="32" s="1"/>
  <c r="Z62" i="32" s="1"/>
  <c r="AA62" i="32" s="1"/>
  <c r="W61" i="32"/>
  <c r="X61" i="32" s="1"/>
  <c r="Z61" i="32" s="1"/>
  <c r="AA61" i="32" s="1"/>
  <c r="W60" i="32"/>
  <c r="X60" i="32" s="1"/>
  <c r="Z60" i="32" s="1"/>
  <c r="AA60" i="32" s="1"/>
  <c r="AK59" i="32"/>
  <c r="AL59" i="32" s="1"/>
  <c r="AC59" i="32"/>
  <c r="AD59" i="32" s="1"/>
  <c r="X59" i="32"/>
  <c r="Z59" i="32" s="1"/>
  <c r="AA59" i="32" s="1"/>
  <c r="W59" i="32"/>
  <c r="L59" i="32"/>
  <c r="M59" i="32" s="1"/>
  <c r="W58" i="32"/>
  <c r="X58" i="32" s="1"/>
  <c r="Z58" i="32" s="1"/>
  <c r="AA58" i="32" s="1"/>
  <c r="W57" i="32"/>
  <c r="X57" i="32" s="1"/>
  <c r="Z57" i="32" s="1"/>
  <c r="AA57" i="32" s="1"/>
  <c r="W56" i="32"/>
  <c r="X56" i="32" s="1"/>
  <c r="Z56" i="32" s="1"/>
  <c r="AA56" i="32" s="1"/>
  <c r="W55" i="32"/>
  <c r="X55" i="32" s="1"/>
  <c r="Z55" i="32" s="1"/>
  <c r="AA55" i="32" s="1"/>
  <c r="Z54" i="32"/>
  <c r="AA54" i="32" s="1"/>
  <c r="W54" i="32"/>
  <c r="X54" i="32" s="1"/>
  <c r="AK53" i="32"/>
  <c r="AL53" i="32" s="1"/>
  <c r="W53" i="32"/>
  <c r="L53" i="32"/>
  <c r="M53" i="32" s="1"/>
  <c r="W52" i="32"/>
  <c r="X52" i="32" s="1"/>
  <c r="Z52" i="32" s="1"/>
  <c r="AA52" i="32" s="1"/>
  <c r="W51" i="32"/>
  <c r="X51" i="32" s="1"/>
  <c r="Z51" i="32" s="1"/>
  <c r="AA51" i="32" s="1"/>
  <c r="W50" i="32"/>
  <c r="X50" i="32" s="1"/>
  <c r="Z50" i="32" s="1"/>
  <c r="AA50" i="32" s="1"/>
  <c r="W49" i="32"/>
  <c r="X49" i="32" s="1"/>
  <c r="Z49" i="32" s="1"/>
  <c r="AA49" i="32" s="1"/>
  <c r="W48" i="32"/>
  <c r="X48" i="32" s="1"/>
  <c r="Z48" i="32" s="1"/>
  <c r="AA48" i="32" s="1"/>
  <c r="AK47" i="32"/>
  <c r="AL47" i="32" s="1"/>
  <c r="W47" i="32"/>
  <c r="X47" i="32" s="1"/>
  <c r="Z47" i="32" s="1"/>
  <c r="AA47" i="32" s="1"/>
  <c r="L47" i="32"/>
  <c r="M47" i="32" s="1"/>
  <c r="W46" i="32"/>
  <c r="X46" i="32" s="1"/>
  <c r="Z46" i="32" s="1"/>
  <c r="AA46" i="32" s="1"/>
  <c r="W45" i="32"/>
  <c r="X45" i="32" s="1"/>
  <c r="Z45" i="32" s="1"/>
  <c r="AA45" i="32" s="1"/>
  <c r="W44" i="32"/>
  <c r="X44" i="32" s="1"/>
  <c r="Z44" i="32" s="1"/>
  <c r="AA44" i="32" s="1"/>
  <c r="W43" i="32"/>
  <c r="X43" i="32" s="1"/>
  <c r="Z43" i="32" s="1"/>
  <c r="AA43" i="32" s="1"/>
  <c r="W42" i="32"/>
  <c r="X42" i="32" s="1"/>
  <c r="Z42" i="32" s="1"/>
  <c r="AA42" i="32" s="1"/>
  <c r="AK41" i="32"/>
  <c r="AL41" i="32" s="1"/>
  <c r="W41" i="32"/>
  <c r="X41" i="32" s="1"/>
  <c r="Z41" i="32" s="1"/>
  <c r="AA41" i="32" s="1"/>
  <c r="L41" i="32"/>
  <c r="M41" i="32" s="1"/>
  <c r="W40" i="32"/>
  <c r="X40" i="32" s="1"/>
  <c r="Z40" i="32" s="1"/>
  <c r="AA40" i="32" s="1"/>
  <c r="Z39" i="32"/>
  <c r="AA39" i="32" s="1"/>
  <c r="W39" i="32"/>
  <c r="X39" i="32" s="1"/>
  <c r="W38" i="32"/>
  <c r="X38" i="32" s="1"/>
  <c r="Z38" i="32" s="1"/>
  <c r="AA38" i="32" s="1"/>
  <c r="W37" i="32"/>
  <c r="X37" i="32" s="1"/>
  <c r="Z37" i="32" s="1"/>
  <c r="AA37" i="32" s="1"/>
  <c r="W36" i="32"/>
  <c r="X36" i="32" s="1"/>
  <c r="Z36" i="32" s="1"/>
  <c r="AA36" i="32" s="1"/>
  <c r="AK35" i="32"/>
  <c r="AL35" i="32" s="1"/>
  <c r="W35" i="32"/>
  <c r="X35" i="32" s="1"/>
  <c r="Z35" i="32" s="1"/>
  <c r="AA35" i="32" s="1"/>
  <c r="L35" i="32"/>
  <c r="M35" i="32" s="1"/>
  <c r="W34" i="32"/>
  <c r="X34" i="32" s="1"/>
  <c r="Z34" i="32" s="1"/>
  <c r="AA34" i="32" s="1"/>
  <c r="W33" i="32"/>
  <c r="X33" i="32" s="1"/>
  <c r="Z33" i="32" s="1"/>
  <c r="AA33" i="32" s="1"/>
  <c r="W32" i="32"/>
  <c r="X32" i="32" s="1"/>
  <c r="Z32" i="32" s="1"/>
  <c r="AA32" i="32" s="1"/>
  <c r="W31" i="32"/>
  <c r="X31" i="32" s="1"/>
  <c r="Z31" i="32" s="1"/>
  <c r="AA31" i="32" s="1"/>
  <c r="W30" i="32"/>
  <c r="X30" i="32" s="1"/>
  <c r="Z30" i="32" s="1"/>
  <c r="AA30" i="32" s="1"/>
  <c r="AK29" i="32"/>
  <c r="AL29" i="32" s="1"/>
  <c r="W29" i="32"/>
  <c r="X29" i="32" s="1"/>
  <c r="Z29" i="32" s="1"/>
  <c r="AA29" i="32" s="1"/>
  <c r="L29" i="32"/>
  <c r="M29" i="32" s="1"/>
  <c r="W28" i="32"/>
  <c r="X28" i="32" s="1"/>
  <c r="Z28" i="32" s="1"/>
  <c r="AA28" i="32" s="1"/>
  <c r="W27" i="32"/>
  <c r="X27" i="32" s="1"/>
  <c r="Z27" i="32" s="1"/>
  <c r="AA27" i="32" s="1"/>
  <c r="W26" i="32"/>
  <c r="X26" i="32" s="1"/>
  <c r="Z26" i="32" s="1"/>
  <c r="AA26" i="32" s="1"/>
  <c r="W25" i="32"/>
  <c r="X25" i="32" s="1"/>
  <c r="Z25" i="32" s="1"/>
  <c r="AA25" i="32" s="1"/>
  <c r="W24" i="32"/>
  <c r="X24" i="32" s="1"/>
  <c r="Z24" i="32" s="1"/>
  <c r="AA24" i="32" s="1"/>
  <c r="AK23" i="32"/>
  <c r="AL23" i="32" s="1"/>
  <c r="W23" i="32"/>
  <c r="X23" i="32" s="1"/>
  <c r="Z23" i="32" s="1"/>
  <c r="AA23" i="32" s="1"/>
  <c r="L23" i="32"/>
  <c r="M23" i="32" s="1"/>
  <c r="W22" i="32"/>
  <c r="X22" i="32" s="1"/>
  <c r="Z22" i="32" s="1"/>
  <c r="AA22" i="32" s="1"/>
  <c r="W21" i="32"/>
  <c r="X21" i="32" s="1"/>
  <c r="Z21" i="32" s="1"/>
  <c r="AA21" i="32" s="1"/>
  <c r="W20" i="32"/>
  <c r="X20" i="32" s="1"/>
  <c r="Z20" i="32" s="1"/>
  <c r="AA20" i="32" s="1"/>
  <c r="W19" i="32"/>
  <c r="X19" i="32" s="1"/>
  <c r="Z19" i="32" s="1"/>
  <c r="AA19" i="32" s="1"/>
  <c r="W18" i="32"/>
  <c r="X18" i="32" s="1"/>
  <c r="Z18" i="32" s="1"/>
  <c r="AA18" i="32" s="1"/>
  <c r="AK17" i="32"/>
  <c r="AL17" i="32" s="1"/>
  <c r="W17" i="32"/>
  <c r="X17" i="32" s="1"/>
  <c r="Z17" i="32" s="1"/>
  <c r="AA17" i="32" s="1"/>
  <c r="L17" i="32"/>
  <c r="M17" i="32" s="1"/>
  <c r="W16" i="32"/>
  <c r="X16" i="32" s="1"/>
  <c r="Z16" i="32" s="1"/>
  <c r="AA16" i="32" s="1"/>
  <c r="Z15" i="32"/>
  <c r="AA15" i="32" s="1"/>
  <c r="W15" i="32"/>
  <c r="X15" i="32" s="1"/>
  <c r="W14" i="32"/>
  <c r="X14" i="32" s="1"/>
  <c r="Z14" i="32" s="1"/>
  <c r="AA14" i="32" s="1"/>
  <c r="W13" i="32"/>
  <c r="X13" i="32" s="1"/>
  <c r="Z13" i="32" s="1"/>
  <c r="AA13" i="32" s="1"/>
  <c r="W12" i="32"/>
  <c r="X12" i="32" s="1"/>
  <c r="Z12" i="32" s="1"/>
  <c r="AA12" i="32" s="1"/>
  <c r="AK11" i="32"/>
  <c r="AL11" i="32" s="1"/>
  <c r="W11" i="32"/>
  <c r="X11" i="32" s="1"/>
  <c r="Z11" i="32" s="1"/>
  <c r="AA11" i="32" s="1"/>
  <c r="L11" i="32"/>
  <c r="M11" i="32" s="1"/>
  <c r="W10" i="32"/>
  <c r="X10" i="32" s="1"/>
  <c r="Z10" i="32" s="1"/>
  <c r="AA10" i="32" s="1"/>
  <c r="W9" i="32"/>
  <c r="X9" i="32" s="1"/>
  <c r="Z9" i="32" s="1"/>
  <c r="AA9" i="32" s="1"/>
  <c r="W8" i="32"/>
  <c r="X8" i="32" s="1"/>
  <c r="Z8" i="32" s="1"/>
  <c r="AA8" i="32" s="1"/>
  <c r="W7" i="32"/>
  <c r="X7" i="32" s="1"/>
  <c r="Z7" i="32" s="1"/>
  <c r="AA7" i="32" s="1"/>
  <c r="W6" i="32"/>
  <c r="X6" i="32" s="1"/>
  <c r="Z6" i="32" s="1"/>
  <c r="AA6" i="32" s="1"/>
  <c r="AK5" i="32"/>
  <c r="AL5" i="32" s="1"/>
  <c r="W5" i="32"/>
  <c r="X5" i="32" s="1"/>
  <c r="Z5" i="32" s="1"/>
  <c r="AA5" i="32" s="1"/>
  <c r="L5" i="32"/>
  <c r="M5" i="32" s="1"/>
  <c r="AC47" i="32" l="1"/>
  <c r="AD47" i="32" s="1"/>
  <c r="AH47" i="32" s="1"/>
  <c r="AC53" i="32"/>
  <c r="AD53" i="32" s="1"/>
  <c r="AH53" i="32" s="1"/>
  <c r="AG47" i="32"/>
  <c r="AH59" i="32"/>
  <c r="AG59" i="32"/>
  <c r="AC5" i="32"/>
  <c r="AD5" i="32" s="1"/>
  <c r="AC35" i="32"/>
  <c r="AD35" i="32" s="1"/>
  <c r="AC41" i="32"/>
  <c r="AD41" i="32" s="1"/>
  <c r="X53" i="32"/>
  <c r="Z53" i="32" s="1"/>
  <c r="AA53" i="32" s="1"/>
  <c r="AC11" i="32"/>
  <c r="AD11" i="32" s="1"/>
  <c r="AC17" i="32"/>
  <c r="AD17" i="32" s="1"/>
  <c r="AC23" i="32"/>
  <c r="AD23" i="32" s="1"/>
  <c r="AC29" i="32"/>
  <c r="AD29" i="32" s="1"/>
  <c r="AG53" i="32" l="1"/>
  <c r="AH11" i="32"/>
  <c r="AG11" i="32"/>
  <c r="AH5" i="32"/>
  <c r="AG5" i="32"/>
  <c r="AH35" i="32"/>
  <c r="AG35" i="32"/>
  <c r="AH29" i="32"/>
  <c r="AG29" i="32"/>
  <c r="AH17" i="32"/>
  <c r="AG17" i="32"/>
  <c r="AH23" i="32"/>
  <c r="AG23" i="32"/>
  <c r="AH41" i="32"/>
  <c r="AG41" i="32"/>
  <c r="W64" i="31" l="1"/>
  <c r="X64" i="31" s="1"/>
  <c r="Z64" i="31" s="1"/>
  <c r="AA64" i="31" s="1"/>
  <c r="W63" i="31"/>
  <c r="X63" i="31" s="1"/>
  <c r="Z63" i="31" s="1"/>
  <c r="AA63" i="31" s="1"/>
  <c r="W62" i="31"/>
  <c r="X62" i="31" s="1"/>
  <c r="Z62" i="31" s="1"/>
  <c r="AA62" i="31" s="1"/>
  <c r="W61" i="31"/>
  <c r="X61" i="31" s="1"/>
  <c r="Z61" i="31" s="1"/>
  <c r="AA61" i="31" s="1"/>
  <c r="W60" i="31"/>
  <c r="X60" i="31" s="1"/>
  <c r="Z60" i="31" s="1"/>
  <c r="AA60" i="31" s="1"/>
  <c r="AK59" i="31"/>
  <c r="AL59" i="31" s="1"/>
  <c r="Z59" i="31"/>
  <c r="AA59" i="31" s="1"/>
  <c r="W59" i="31"/>
  <c r="X59" i="31" s="1"/>
  <c r="M59" i="31"/>
  <c r="L59" i="31"/>
  <c r="W58" i="31"/>
  <c r="X58" i="31" s="1"/>
  <c r="Z58" i="31" s="1"/>
  <c r="AA58" i="31" s="1"/>
  <c r="X57" i="31"/>
  <c r="Z57" i="31" s="1"/>
  <c r="AA57" i="31" s="1"/>
  <c r="W57" i="31"/>
  <c r="X56" i="31"/>
  <c r="Z56" i="31" s="1"/>
  <c r="AA56" i="31" s="1"/>
  <c r="W56" i="31"/>
  <c r="X55" i="31"/>
  <c r="Z55" i="31" s="1"/>
  <c r="AA55" i="31" s="1"/>
  <c r="W55" i="31"/>
  <c r="W54" i="31"/>
  <c r="X54" i="31" s="1"/>
  <c r="Z54" i="31" s="1"/>
  <c r="AA54" i="31" s="1"/>
  <c r="AK53" i="31"/>
  <c r="AL53" i="31" s="1"/>
  <c r="W53" i="31"/>
  <c r="X53" i="31" s="1"/>
  <c r="Z53" i="31" s="1"/>
  <c r="AA53" i="31" s="1"/>
  <c r="L53" i="31"/>
  <c r="M53" i="31" s="1"/>
  <c r="X52" i="31"/>
  <c r="Z52" i="31" s="1"/>
  <c r="AA52" i="31" s="1"/>
  <c r="W52" i="31"/>
  <c r="W51" i="31"/>
  <c r="X51" i="31" s="1"/>
  <c r="Z51" i="31" s="1"/>
  <c r="AA51" i="31" s="1"/>
  <c r="W50" i="31"/>
  <c r="X50" i="31" s="1"/>
  <c r="Z50" i="31" s="1"/>
  <c r="AA50" i="31" s="1"/>
  <c r="W49" i="31"/>
  <c r="X49" i="31" s="1"/>
  <c r="Z49" i="31" s="1"/>
  <c r="AA49" i="31" s="1"/>
  <c r="X48" i="31"/>
  <c r="Z48" i="31" s="1"/>
  <c r="AA48" i="31" s="1"/>
  <c r="W48" i="31"/>
  <c r="AK47" i="31"/>
  <c r="AL47" i="31" s="1"/>
  <c r="Z47" i="31"/>
  <c r="AA47" i="31" s="1"/>
  <c r="W47" i="31"/>
  <c r="X47" i="31" s="1"/>
  <c r="M47" i="31"/>
  <c r="L47" i="31"/>
  <c r="X46" i="31"/>
  <c r="Z46" i="31" s="1"/>
  <c r="AA46" i="31" s="1"/>
  <c r="W46" i="31"/>
  <c r="W45" i="31"/>
  <c r="X45" i="31" s="1"/>
  <c r="Z45" i="31" s="1"/>
  <c r="AA45" i="31" s="1"/>
  <c r="X44" i="31"/>
  <c r="Z44" i="31" s="1"/>
  <c r="AA44" i="31" s="1"/>
  <c r="W44" i="31"/>
  <c r="X43" i="31"/>
  <c r="Z43" i="31" s="1"/>
  <c r="AA43" i="31" s="1"/>
  <c r="W43" i="31"/>
  <c r="X42" i="31"/>
  <c r="Z42" i="31" s="1"/>
  <c r="AA42" i="31" s="1"/>
  <c r="W42" i="31"/>
  <c r="AK41" i="31"/>
  <c r="AL41" i="31" s="1"/>
  <c r="W41" i="31"/>
  <c r="X41" i="31" s="1"/>
  <c r="Z41" i="31" s="1"/>
  <c r="AA41" i="31" s="1"/>
  <c r="L41" i="31"/>
  <c r="M41" i="31" s="1"/>
  <c r="W40" i="31"/>
  <c r="X40" i="31" s="1"/>
  <c r="Z40" i="31" s="1"/>
  <c r="AA40" i="31" s="1"/>
  <c r="X39" i="31"/>
  <c r="Z39" i="31" s="1"/>
  <c r="AA39" i="31" s="1"/>
  <c r="W39" i="31"/>
  <c r="W38" i="31"/>
  <c r="X38" i="31" s="1"/>
  <c r="Z38" i="31" s="1"/>
  <c r="AA38" i="31" s="1"/>
  <c r="W37" i="31"/>
  <c r="X37" i="31" s="1"/>
  <c r="Z37" i="31" s="1"/>
  <c r="AA37" i="31" s="1"/>
  <c r="W36" i="31"/>
  <c r="X36" i="31" s="1"/>
  <c r="Z36" i="31" s="1"/>
  <c r="AA36" i="31" s="1"/>
  <c r="AK35" i="31"/>
  <c r="AL35" i="31" s="1"/>
  <c r="W35" i="31"/>
  <c r="X35" i="31" s="1"/>
  <c r="Z35" i="31" s="1"/>
  <c r="AA35" i="31" s="1"/>
  <c r="M35" i="31"/>
  <c r="L35" i="31"/>
  <c r="X34" i="31"/>
  <c r="Z34" i="31" s="1"/>
  <c r="AA34" i="31" s="1"/>
  <c r="W34" i="31"/>
  <c r="X33" i="31"/>
  <c r="Z33" i="31" s="1"/>
  <c r="AA33" i="31" s="1"/>
  <c r="W33" i="31"/>
  <c r="W32" i="31"/>
  <c r="X32" i="31" s="1"/>
  <c r="Z32" i="31" s="1"/>
  <c r="AA32" i="31" s="1"/>
  <c r="X31" i="31"/>
  <c r="Z31" i="31" s="1"/>
  <c r="AA31" i="31" s="1"/>
  <c r="W31" i="31"/>
  <c r="X30" i="31"/>
  <c r="Z30" i="31" s="1"/>
  <c r="AA30" i="31" s="1"/>
  <c r="W30" i="31"/>
  <c r="AK29" i="31"/>
  <c r="AL29" i="31" s="1"/>
  <c r="Z29" i="31"/>
  <c r="AA29" i="31" s="1"/>
  <c r="W29" i="31"/>
  <c r="X29" i="31" s="1"/>
  <c r="L29" i="31"/>
  <c r="M29" i="31" s="1"/>
  <c r="W28" i="31"/>
  <c r="X28" i="31" s="1"/>
  <c r="Z28" i="31" s="1"/>
  <c r="AA28" i="31" s="1"/>
  <c r="W27" i="31"/>
  <c r="X27" i="31" s="1"/>
  <c r="Z27" i="31" s="1"/>
  <c r="AA27" i="31" s="1"/>
  <c r="X26" i="31"/>
  <c r="Z26" i="31" s="1"/>
  <c r="AA26" i="31" s="1"/>
  <c r="W26" i="31"/>
  <c r="W25" i="31"/>
  <c r="X25" i="31" s="1"/>
  <c r="Z25" i="31" s="1"/>
  <c r="AA25" i="31" s="1"/>
  <c r="W24" i="31"/>
  <c r="X24" i="31" s="1"/>
  <c r="Z24" i="31" s="1"/>
  <c r="AA24" i="31" s="1"/>
  <c r="AK23" i="31"/>
  <c r="AL23" i="31" s="1"/>
  <c r="W23" i="31"/>
  <c r="X23" i="31" s="1"/>
  <c r="Z23" i="31" s="1"/>
  <c r="AA23" i="31" s="1"/>
  <c r="L23" i="31"/>
  <c r="M23" i="31" s="1"/>
  <c r="X22" i="31"/>
  <c r="Z22" i="31" s="1"/>
  <c r="AA22" i="31" s="1"/>
  <c r="W22" i="31"/>
  <c r="X21" i="31"/>
  <c r="Z21" i="31" s="1"/>
  <c r="AA21" i="31" s="1"/>
  <c r="W21" i="31"/>
  <c r="W20" i="31"/>
  <c r="X20" i="31" s="1"/>
  <c r="Z20" i="31" s="1"/>
  <c r="AA20" i="31" s="1"/>
  <c r="W19" i="31"/>
  <c r="X19" i="31" s="1"/>
  <c r="Z19" i="31" s="1"/>
  <c r="AA19" i="31" s="1"/>
  <c r="X18" i="31"/>
  <c r="Z18" i="31" s="1"/>
  <c r="AA18" i="31" s="1"/>
  <c r="W18" i="31"/>
  <c r="AK17" i="31"/>
  <c r="AL17" i="31" s="1"/>
  <c r="W17" i="31"/>
  <c r="X17" i="31" s="1"/>
  <c r="Z17" i="31" s="1"/>
  <c r="AA17" i="31" s="1"/>
  <c r="M17" i="31"/>
  <c r="L17" i="31"/>
  <c r="W16" i="31"/>
  <c r="X16" i="31" s="1"/>
  <c r="Z16" i="31" s="1"/>
  <c r="AA16" i="31" s="1"/>
  <c r="W15" i="31"/>
  <c r="X15" i="31" s="1"/>
  <c r="Z15" i="31" s="1"/>
  <c r="AA15" i="31" s="1"/>
  <c r="W14" i="31"/>
  <c r="X14" i="31" s="1"/>
  <c r="Z14" i="31" s="1"/>
  <c r="AA14" i="31" s="1"/>
  <c r="X13" i="31"/>
  <c r="Z13" i="31" s="1"/>
  <c r="AA13" i="31" s="1"/>
  <c r="W13" i="31"/>
  <c r="W12" i="31"/>
  <c r="X12" i="31" s="1"/>
  <c r="Z12" i="31" s="1"/>
  <c r="AA12" i="31" s="1"/>
  <c r="AK11" i="31"/>
  <c r="AL11" i="31" s="1"/>
  <c r="Z11" i="31"/>
  <c r="AA11" i="31" s="1"/>
  <c r="W11" i="31"/>
  <c r="X11" i="31" s="1"/>
  <c r="L11" i="31"/>
  <c r="M11" i="31" s="1"/>
  <c r="X10" i="31"/>
  <c r="Z10" i="31" s="1"/>
  <c r="AA10" i="31" s="1"/>
  <c r="W10" i="31"/>
  <c r="X9" i="31"/>
  <c r="Z9" i="31" s="1"/>
  <c r="AA9" i="31" s="1"/>
  <c r="W9" i="31"/>
  <c r="X8" i="31"/>
  <c r="Z8" i="31" s="1"/>
  <c r="AA8" i="31" s="1"/>
  <c r="W8" i="31"/>
  <c r="X7" i="31"/>
  <c r="Z7" i="31" s="1"/>
  <c r="AA7" i="31" s="1"/>
  <c r="W7" i="31"/>
  <c r="X6" i="31"/>
  <c r="Z6" i="31" s="1"/>
  <c r="AA6" i="31" s="1"/>
  <c r="W6" i="31"/>
  <c r="AK5" i="31"/>
  <c r="AL5" i="31" s="1"/>
  <c r="W5" i="31"/>
  <c r="X5" i="31" s="1"/>
  <c r="Z5" i="31" s="1"/>
  <c r="AA5" i="31" s="1"/>
  <c r="M5" i="31"/>
  <c r="L5" i="31"/>
  <c r="W64" i="30"/>
  <c r="X64" i="30" s="1"/>
  <c r="Z64" i="30" s="1"/>
  <c r="AA64" i="30" s="1"/>
  <c r="W63" i="30"/>
  <c r="X63" i="30" s="1"/>
  <c r="Z63" i="30" s="1"/>
  <c r="AA63" i="30" s="1"/>
  <c r="W62" i="30"/>
  <c r="X62" i="30" s="1"/>
  <c r="Z62" i="30" s="1"/>
  <c r="AA62" i="30" s="1"/>
  <c r="W61" i="30"/>
  <c r="AC59" i="30" s="1"/>
  <c r="AD59" i="30" s="1"/>
  <c r="W60" i="30"/>
  <c r="X60" i="30" s="1"/>
  <c r="Z60" i="30" s="1"/>
  <c r="AA60" i="30" s="1"/>
  <c r="AK59" i="30"/>
  <c r="AL59" i="30" s="1"/>
  <c r="W59" i="30"/>
  <c r="X59" i="30" s="1"/>
  <c r="Z59" i="30" s="1"/>
  <c r="AA59" i="30" s="1"/>
  <c r="L59" i="30"/>
  <c r="M59" i="30" s="1"/>
  <c r="W58" i="30"/>
  <c r="X58" i="30" s="1"/>
  <c r="Z58" i="30" s="1"/>
  <c r="AA58" i="30" s="1"/>
  <c r="X57" i="30"/>
  <c r="Z57" i="30" s="1"/>
  <c r="AA57" i="30" s="1"/>
  <c r="W57" i="30"/>
  <c r="W56" i="30"/>
  <c r="W55" i="30"/>
  <c r="X55" i="30" s="1"/>
  <c r="Z55" i="30" s="1"/>
  <c r="AA55" i="30" s="1"/>
  <c r="W54" i="30"/>
  <c r="X54" i="30" s="1"/>
  <c r="Z54" i="30" s="1"/>
  <c r="AA54" i="30" s="1"/>
  <c r="AK53" i="30"/>
  <c r="AL53" i="30" s="1"/>
  <c r="W53" i="30"/>
  <c r="X53" i="30" s="1"/>
  <c r="Z53" i="30" s="1"/>
  <c r="AA53" i="30" s="1"/>
  <c r="M53" i="30"/>
  <c r="L53" i="30"/>
  <c r="W52" i="30"/>
  <c r="X52" i="30" s="1"/>
  <c r="Z52" i="30" s="1"/>
  <c r="AA52" i="30" s="1"/>
  <c r="W51" i="30"/>
  <c r="X51" i="30" s="1"/>
  <c r="Z51" i="30" s="1"/>
  <c r="AA51" i="30" s="1"/>
  <c r="W50" i="30"/>
  <c r="W49" i="30"/>
  <c r="X49" i="30" s="1"/>
  <c r="Z49" i="30" s="1"/>
  <c r="AA49" i="30" s="1"/>
  <c r="W48" i="30"/>
  <c r="X48" i="30" s="1"/>
  <c r="Z48" i="30" s="1"/>
  <c r="AA48" i="30" s="1"/>
  <c r="AK47" i="30"/>
  <c r="AL47" i="30" s="1"/>
  <c r="Z47" i="30"/>
  <c r="AA47" i="30" s="1"/>
  <c r="W47" i="30"/>
  <c r="X47" i="30" s="1"/>
  <c r="L47" i="30"/>
  <c r="M47" i="30" s="1"/>
  <c r="W46" i="30"/>
  <c r="X46" i="30" s="1"/>
  <c r="Z46" i="30" s="1"/>
  <c r="AA46" i="30" s="1"/>
  <c r="X45" i="30"/>
  <c r="Z45" i="30" s="1"/>
  <c r="AA45" i="30" s="1"/>
  <c r="W45" i="30"/>
  <c r="W44" i="30"/>
  <c r="X43" i="30"/>
  <c r="Z43" i="30" s="1"/>
  <c r="AA43" i="30" s="1"/>
  <c r="W43" i="30"/>
  <c r="W42" i="30"/>
  <c r="X42" i="30" s="1"/>
  <c r="Z42" i="30" s="1"/>
  <c r="AA42" i="30" s="1"/>
  <c r="AK41" i="30"/>
  <c r="AL41" i="30" s="1"/>
  <c r="W41" i="30"/>
  <c r="X41" i="30" s="1"/>
  <c r="Z41" i="30" s="1"/>
  <c r="AA41" i="30" s="1"/>
  <c r="M41" i="30"/>
  <c r="L41" i="30"/>
  <c r="W40" i="30"/>
  <c r="X40" i="30" s="1"/>
  <c r="Z40" i="30" s="1"/>
  <c r="AA40" i="30" s="1"/>
  <c r="W39" i="30"/>
  <c r="X39" i="30" s="1"/>
  <c r="Z39" i="30" s="1"/>
  <c r="AA39" i="30" s="1"/>
  <c r="W38" i="30"/>
  <c r="W37" i="30"/>
  <c r="X37" i="30" s="1"/>
  <c r="Z37" i="30" s="1"/>
  <c r="AA37" i="30" s="1"/>
  <c r="W36" i="30"/>
  <c r="X36" i="30" s="1"/>
  <c r="Z36" i="30" s="1"/>
  <c r="AA36" i="30" s="1"/>
  <c r="AK35" i="30"/>
  <c r="AL35" i="30" s="1"/>
  <c r="Z35" i="30"/>
  <c r="AA35" i="30" s="1"/>
  <c r="W35" i="30"/>
  <c r="X35" i="30" s="1"/>
  <c r="L35" i="30"/>
  <c r="M35" i="30" s="1"/>
  <c r="W34" i="30"/>
  <c r="X34" i="30" s="1"/>
  <c r="Z34" i="30" s="1"/>
  <c r="AA34" i="30" s="1"/>
  <c r="X33" i="30"/>
  <c r="Z33" i="30" s="1"/>
  <c r="AA33" i="30" s="1"/>
  <c r="W33" i="30"/>
  <c r="W32" i="30"/>
  <c r="X31" i="30"/>
  <c r="Z31" i="30" s="1"/>
  <c r="AA31" i="30" s="1"/>
  <c r="W31" i="30"/>
  <c r="W30" i="30"/>
  <c r="X30" i="30" s="1"/>
  <c r="Z30" i="30" s="1"/>
  <c r="AA30" i="30" s="1"/>
  <c r="AK29" i="30"/>
  <c r="AL29" i="30" s="1"/>
  <c r="W29" i="30"/>
  <c r="X29" i="30" s="1"/>
  <c r="Z29" i="30" s="1"/>
  <c r="AA29" i="30" s="1"/>
  <c r="M29" i="30"/>
  <c r="L29" i="30"/>
  <c r="W28" i="30"/>
  <c r="X28" i="30" s="1"/>
  <c r="Z28" i="30" s="1"/>
  <c r="AA28" i="30" s="1"/>
  <c r="W27" i="30"/>
  <c r="X27" i="30" s="1"/>
  <c r="Z27" i="30" s="1"/>
  <c r="AA27" i="30" s="1"/>
  <c r="W26" i="30"/>
  <c r="W25" i="30"/>
  <c r="X25" i="30" s="1"/>
  <c r="Z25" i="30" s="1"/>
  <c r="AA25" i="30" s="1"/>
  <c r="W24" i="30"/>
  <c r="X24" i="30" s="1"/>
  <c r="Z24" i="30" s="1"/>
  <c r="AA24" i="30" s="1"/>
  <c r="AK23" i="30"/>
  <c r="AL23" i="30" s="1"/>
  <c r="Z23" i="30"/>
  <c r="AA23" i="30" s="1"/>
  <c r="W23" i="30"/>
  <c r="X23" i="30" s="1"/>
  <c r="L23" i="30"/>
  <c r="M23" i="30" s="1"/>
  <c r="W22" i="30"/>
  <c r="X22" i="30" s="1"/>
  <c r="Z22" i="30" s="1"/>
  <c r="AA22" i="30" s="1"/>
  <c r="W21" i="30"/>
  <c r="X21" i="30" s="1"/>
  <c r="Z21" i="30" s="1"/>
  <c r="AA21" i="30" s="1"/>
  <c r="W20" i="30"/>
  <c r="X19" i="30"/>
  <c r="Z19" i="30" s="1"/>
  <c r="AA19" i="30" s="1"/>
  <c r="W19" i="30"/>
  <c r="W18" i="30"/>
  <c r="X18" i="30" s="1"/>
  <c r="Z18" i="30" s="1"/>
  <c r="AA18" i="30" s="1"/>
  <c r="AK17" i="30"/>
  <c r="AL17" i="30" s="1"/>
  <c r="W17" i="30"/>
  <c r="X17" i="30" s="1"/>
  <c r="Z17" i="30" s="1"/>
  <c r="AA17" i="30" s="1"/>
  <c r="M17" i="30"/>
  <c r="L17" i="30"/>
  <c r="W16" i="30"/>
  <c r="X16" i="30" s="1"/>
  <c r="Z16" i="30" s="1"/>
  <c r="AA16" i="30" s="1"/>
  <c r="W15" i="30"/>
  <c r="X15" i="30" s="1"/>
  <c r="Z15" i="30" s="1"/>
  <c r="AA15" i="30" s="1"/>
  <c r="W14" i="30"/>
  <c r="W13" i="30"/>
  <c r="X13" i="30" s="1"/>
  <c r="Z13" i="30" s="1"/>
  <c r="AA13" i="30" s="1"/>
  <c r="W12" i="30"/>
  <c r="X12" i="30" s="1"/>
  <c r="Z12" i="30" s="1"/>
  <c r="AA12" i="30" s="1"/>
  <c r="AK11" i="30"/>
  <c r="AL11" i="30" s="1"/>
  <c r="Z11" i="30"/>
  <c r="AA11" i="30" s="1"/>
  <c r="W11" i="30"/>
  <c r="X11" i="30" s="1"/>
  <c r="L11" i="30"/>
  <c r="M11" i="30" s="1"/>
  <c r="W10" i="30"/>
  <c r="X10" i="30" s="1"/>
  <c r="Z10" i="30" s="1"/>
  <c r="AA10" i="30" s="1"/>
  <c r="X9" i="30"/>
  <c r="Z9" i="30" s="1"/>
  <c r="AA9" i="30" s="1"/>
  <c r="W9" i="30"/>
  <c r="W8" i="30"/>
  <c r="AC5" i="30" s="1"/>
  <c r="AD5" i="30" s="1"/>
  <c r="X7" i="30"/>
  <c r="Z7" i="30" s="1"/>
  <c r="AA7" i="30" s="1"/>
  <c r="W7" i="30"/>
  <c r="W6" i="30"/>
  <c r="X6" i="30" s="1"/>
  <c r="Z6" i="30" s="1"/>
  <c r="AA6" i="30" s="1"/>
  <c r="AK5" i="30"/>
  <c r="AL5" i="30" s="1"/>
  <c r="W5" i="30"/>
  <c r="X5" i="30" s="1"/>
  <c r="Z5" i="30" s="1"/>
  <c r="AA5" i="30" s="1"/>
  <c r="M5" i="30"/>
  <c r="L5" i="30"/>
  <c r="W64" i="29"/>
  <c r="X64" i="29" s="1"/>
  <c r="Z64" i="29" s="1"/>
  <c r="AA64" i="29" s="1"/>
  <c r="W63" i="29"/>
  <c r="X63" i="29" s="1"/>
  <c r="Z63" i="29" s="1"/>
  <c r="AA63" i="29" s="1"/>
  <c r="W62" i="29"/>
  <c r="X62" i="29" s="1"/>
  <c r="Z62" i="29" s="1"/>
  <c r="AA62" i="29" s="1"/>
  <c r="X61" i="29"/>
  <c r="Z61" i="29" s="1"/>
  <c r="AA61" i="29" s="1"/>
  <c r="W61" i="29"/>
  <c r="W60" i="29"/>
  <c r="X60" i="29" s="1"/>
  <c r="Z60" i="29" s="1"/>
  <c r="AA60" i="29" s="1"/>
  <c r="AK59" i="29"/>
  <c r="AL59" i="29" s="1"/>
  <c r="W59" i="29"/>
  <c r="L59" i="29"/>
  <c r="M59" i="29" s="1"/>
  <c r="X58" i="29"/>
  <c r="Z58" i="29" s="1"/>
  <c r="AA58" i="29" s="1"/>
  <c r="W58" i="29"/>
  <c r="W57" i="29"/>
  <c r="X57" i="29" s="1"/>
  <c r="Z57" i="29" s="1"/>
  <c r="AA57" i="29" s="1"/>
  <c r="Z56" i="29"/>
  <c r="AA56" i="29" s="1"/>
  <c r="X56" i="29"/>
  <c r="W56" i="29"/>
  <c r="X55" i="29"/>
  <c r="Z55" i="29" s="1"/>
  <c r="AA55" i="29" s="1"/>
  <c r="W55" i="29"/>
  <c r="W54" i="29"/>
  <c r="AC53" i="29" s="1"/>
  <c r="AD53" i="29" s="1"/>
  <c r="AG53" i="29" s="1"/>
  <c r="AK53" i="29"/>
  <c r="AL53" i="29" s="1"/>
  <c r="W53" i="29"/>
  <c r="X53" i="29" s="1"/>
  <c r="Z53" i="29" s="1"/>
  <c r="AA53" i="29" s="1"/>
  <c r="M53" i="29"/>
  <c r="L53" i="29"/>
  <c r="W52" i="29"/>
  <c r="X52" i="29" s="1"/>
  <c r="Z52" i="29" s="1"/>
  <c r="AA52" i="29" s="1"/>
  <c r="W51" i="29"/>
  <c r="X51" i="29" s="1"/>
  <c r="Z51" i="29" s="1"/>
  <c r="AA51" i="29" s="1"/>
  <c r="X50" i="29"/>
  <c r="Z50" i="29" s="1"/>
  <c r="AA50" i="29" s="1"/>
  <c r="W50" i="29"/>
  <c r="W49" i="29"/>
  <c r="X49" i="29" s="1"/>
  <c r="Z49" i="29" s="1"/>
  <c r="AA49" i="29" s="1"/>
  <c r="Z48" i="29"/>
  <c r="AA48" i="29" s="1"/>
  <c r="X48" i="29"/>
  <c r="W48" i="29"/>
  <c r="AK47" i="29"/>
  <c r="AL47" i="29" s="1"/>
  <c r="W47" i="29"/>
  <c r="X47" i="29" s="1"/>
  <c r="Z47" i="29" s="1"/>
  <c r="AA47" i="29" s="1"/>
  <c r="M47" i="29"/>
  <c r="L47" i="29"/>
  <c r="W46" i="29"/>
  <c r="X46" i="29" s="1"/>
  <c r="Z46" i="29" s="1"/>
  <c r="AA46" i="29" s="1"/>
  <c r="X45" i="29"/>
  <c r="Z45" i="29" s="1"/>
  <c r="AA45" i="29" s="1"/>
  <c r="W45" i="29"/>
  <c r="X44" i="29"/>
  <c r="Z44" i="29" s="1"/>
  <c r="AA44" i="29" s="1"/>
  <c r="W44" i="29"/>
  <c r="W43" i="29"/>
  <c r="X43" i="29" s="1"/>
  <c r="Z43" i="29" s="1"/>
  <c r="AA43" i="29" s="1"/>
  <c r="X42" i="29"/>
  <c r="Z42" i="29" s="1"/>
  <c r="AA42" i="29" s="1"/>
  <c r="W42" i="29"/>
  <c r="AK41" i="29"/>
  <c r="AL41" i="29" s="1"/>
  <c r="AC41" i="29"/>
  <c r="AD41" i="29" s="1"/>
  <c r="AG41" i="29" s="1"/>
  <c r="W41" i="29"/>
  <c r="X41" i="29" s="1"/>
  <c r="Z41" i="29" s="1"/>
  <c r="AA41" i="29" s="1"/>
  <c r="L41" i="29"/>
  <c r="M41" i="29" s="1"/>
  <c r="W40" i="29"/>
  <c r="X40" i="29" s="1"/>
  <c r="Z40" i="29" s="1"/>
  <c r="AA40" i="29" s="1"/>
  <c r="W39" i="29"/>
  <c r="X39" i="29" s="1"/>
  <c r="Z39" i="29" s="1"/>
  <c r="AA39" i="29" s="1"/>
  <c r="W38" i="29"/>
  <c r="X38" i="29" s="1"/>
  <c r="Z38" i="29" s="1"/>
  <c r="AA38" i="29" s="1"/>
  <c r="X37" i="29"/>
  <c r="Z37" i="29" s="1"/>
  <c r="AA37" i="29" s="1"/>
  <c r="W37" i="29"/>
  <c r="X36" i="29"/>
  <c r="Z36" i="29" s="1"/>
  <c r="AA36" i="29" s="1"/>
  <c r="W36" i="29"/>
  <c r="AK35" i="29"/>
  <c r="AL35" i="29" s="1"/>
  <c r="W35" i="29"/>
  <c r="X35" i="29" s="1"/>
  <c r="Z35" i="29" s="1"/>
  <c r="AA35" i="29" s="1"/>
  <c r="L35" i="29"/>
  <c r="M35" i="29" s="1"/>
  <c r="W34" i="29"/>
  <c r="X34" i="29" s="1"/>
  <c r="Z34" i="29" s="1"/>
  <c r="AA34" i="29" s="1"/>
  <c r="X33" i="29"/>
  <c r="Z33" i="29" s="1"/>
  <c r="AA33" i="29" s="1"/>
  <c r="W33" i="29"/>
  <c r="X32" i="29"/>
  <c r="Z32" i="29" s="1"/>
  <c r="AA32" i="29" s="1"/>
  <c r="W32" i="29"/>
  <c r="W31" i="29"/>
  <c r="X31" i="29" s="1"/>
  <c r="Z31" i="29" s="1"/>
  <c r="AA31" i="29" s="1"/>
  <c r="X30" i="29"/>
  <c r="Z30" i="29" s="1"/>
  <c r="AA30" i="29" s="1"/>
  <c r="W30" i="29"/>
  <c r="AK29" i="29"/>
  <c r="AL29" i="29" s="1"/>
  <c r="AC29" i="29"/>
  <c r="AD29" i="29" s="1"/>
  <c r="AG29" i="29" s="1"/>
  <c r="W29" i="29"/>
  <c r="X29" i="29" s="1"/>
  <c r="Z29" i="29" s="1"/>
  <c r="AA29" i="29" s="1"/>
  <c r="L29" i="29"/>
  <c r="M29" i="29" s="1"/>
  <c r="W28" i="29"/>
  <c r="X28" i="29" s="1"/>
  <c r="Z28" i="29" s="1"/>
  <c r="AA28" i="29" s="1"/>
  <c r="W27" i="29"/>
  <c r="X27" i="29" s="1"/>
  <c r="Z27" i="29" s="1"/>
  <c r="AA27" i="29" s="1"/>
  <c r="W26" i="29"/>
  <c r="X26" i="29" s="1"/>
  <c r="Z26" i="29" s="1"/>
  <c r="AA26" i="29" s="1"/>
  <c r="W25" i="29"/>
  <c r="X25" i="29" s="1"/>
  <c r="Z25" i="29" s="1"/>
  <c r="AA25" i="29" s="1"/>
  <c r="W24" i="29"/>
  <c r="X24" i="29" s="1"/>
  <c r="Z24" i="29" s="1"/>
  <c r="AA24" i="29" s="1"/>
  <c r="AK23" i="29"/>
  <c r="AL23" i="29" s="1"/>
  <c r="W23" i="29"/>
  <c r="X23" i="29" s="1"/>
  <c r="Z23" i="29" s="1"/>
  <c r="AA23" i="29" s="1"/>
  <c r="M23" i="29"/>
  <c r="L23" i="29"/>
  <c r="W22" i="29"/>
  <c r="X22" i="29" s="1"/>
  <c r="Z22" i="29" s="1"/>
  <c r="AA22" i="29" s="1"/>
  <c r="X21" i="29"/>
  <c r="Z21" i="29" s="1"/>
  <c r="AA21" i="29" s="1"/>
  <c r="W21" i="29"/>
  <c r="X20" i="29"/>
  <c r="Z20" i="29" s="1"/>
  <c r="AA20" i="29" s="1"/>
  <c r="W20" i="29"/>
  <c r="X19" i="29"/>
  <c r="Z19" i="29" s="1"/>
  <c r="AA19" i="29" s="1"/>
  <c r="W19" i="29"/>
  <c r="X18" i="29"/>
  <c r="Z18" i="29" s="1"/>
  <c r="AA18" i="29" s="1"/>
  <c r="W18" i="29"/>
  <c r="AK17" i="29"/>
  <c r="AL17" i="29" s="1"/>
  <c r="AC17" i="29"/>
  <c r="AD17" i="29" s="1"/>
  <c r="AG17" i="29" s="1"/>
  <c r="W17" i="29"/>
  <c r="X17" i="29" s="1"/>
  <c r="Z17" i="29" s="1"/>
  <c r="AA17" i="29" s="1"/>
  <c r="M17" i="29"/>
  <c r="L17" i="29"/>
  <c r="Z16" i="29"/>
  <c r="AA16" i="29" s="1"/>
  <c r="X16" i="29"/>
  <c r="W16" i="29"/>
  <c r="Z15" i="29"/>
  <c r="AA15" i="29" s="1"/>
  <c r="X15" i="29"/>
  <c r="W15" i="29"/>
  <c r="X14" i="29"/>
  <c r="Z14" i="29" s="1"/>
  <c r="AA14" i="29" s="1"/>
  <c r="W14" i="29"/>
  <c r="Z13" i="29"/>
  <c r="AA13" i="29" s="1"/>
  <c r="X13" i="29"/>
  <c r="W13" i="29"/>
  <c r="Z12" i="29"/>
  <c r="AA12" i="29" s="1"/>
  <c r="X12" i="29"/>
  <c r="W12" i="29"/>
  <c r="AK11" i="29"/>
  <c r="AL11" i="29" s="1"/>
  <c r="W11" i="29"/>
  <c r="X11" i="29" s="1"/>
  <c r="Z11" i="29" s="1"/>
  <c r="AA11" i="29" s="1"/>
  <c r="M11" i="29"/>
  <c r="L11" i="29"/>
  <c r="X10" i="29"/>
  <c r="Z10" i="29" s="1"/>
  <c r="AA10" i="29" s="1"/>
  <c r="W10" i="29"/>
  <c r="X9" i="29"/>
  <c r="Z9" i="29" s="1"/>
  <c r="AA9" i="29" s="1"/>
  <c r="W9" i="29"/>
  <c r="X8" i="29"/>
  <c r="Z8" i="29" s="1"/>
  <c r="AA8" i="29" s="1"/>
  <c r="W8" i="29"/>
  <c r="X7" i="29"/>
  <c r="Z7" i="29" s="1"/>
  <c r="AA7" i="29" s="1"/>
  <c r="W7" i="29"/>
  <c r="X6" i="29"/>
  <c r="Z6" i="29" s="1"/>
  <c r="AA6" i="29" s="1"/>
  <c r="W6" i="29"/>
  <c r="AK5" i="29"/>
  <c r="AL5" i="29" s="1"/>
  <c r="AC5" i="29"/>
  <c r="AD5" i="29" s="1"/>
  <c r="AG5" i="29" s="1"/>
  <c r="W5" i="29"/>
  <c r="X5" i="29" s="1"/>
  <c r="Z5" i="29" s="1"/>
  <c r="AA5" i="29" s="1"/>
  <c r="M5" i="29"/>
  <c r="L5" i="29"/>
  <c r="AC17" i="30" l="1"/>
  <c r="AD17" i="30" s="1"/>
  <c r="AC29" i="30"/>
  <c r="AD29" i="30" s="1"/>
  <c r="AC41" i="30"/>
  <c r="AD41" i="30" s="1"/>
  <c r="AC53" i="30"/>
  <c r="AD53" i="30" s="1"/>
  <c r="AC11" i="30"/>
  <c r="AD11" i="30" s="1"/>
  <c r="AH11" i="30" s="1"/>
  <c r="AC23" i="30"/>
  <c r="AD23" i="30" s="1"/>
  <c r="AG23" i="30" s="1"/>
  <c r="AC35" i="30"/>
  <c r="AD35" i="30" s="1"/>
  <c r="AC47" i="30"/>
  <c r="AD47" i="30" s="1"/>
  <c r="AG47" i="30" s="1"/>
  <c r="X54" i="29"/>
  <c r="Z54" i="29" s="1"/>
  <c r="AA54" i="29" s="1"/>
  <c r="AC5" i="31"/>
  <c r="AD5" i="31" s="1"/>
  <c r="AC11" i="31"/>
  <c r="AD11" i="31" s="1"/>
  <c r="AC17" i="31"/>
  <c r="AD17" i="31" s="1"/>
  <c r="AC23" i="31"/>
  <c r="AD23" i="31" s="1"/>
  <c r="AC29" i="31"/>
  <c r="AD29" i="31" s="1"/>
  <c r="AC35" i="31"/>
  <c r="AD35" i="31" s="1"/>
  <c r="AC41" i="31"/>
  <c r="AD41" i="31" s="1"/>
  <c r="AC47" i="31"/>
  <c r="AD47" i="31" s="1"/>
  <c r="AC53" i="31"/>
  <c r="AD53" i="31" s="1"/>
  <c r="AC59" i="31"/>
  <c r="AD59" i="31" s="1"/>
  <c r="AG5" i="30"/>
  <c r="AH5" i="30"/>
  <c r="AG11" i="30"/>
  <c r="AG17" i="30"/>
  <c r="AH17" i="30"/>
  <c r="AG29" i="30"/>
  <c r="AH29" i="30"/>
  <c r="AG35" i="30"/>
  <c r="AH35" i="30"/>
  <c r="AG41" i="30"/>
  <c r="AH41" i="30"/>
  <c r="AG53" i="30"/>
  <c r="AH53" i="30"/>
  <c r="AG59" i="30"/>
  <c r="AH59" i="30"/>
  <c r="X8" i="30"/>
  <c r="Z8" i="30" s="1"/>
  <c r="AA8" i="30" s="1"/>
  <c r="X14" i="30"/>
  <c r="Z14" i="30" s="1"/>
  <c r="AA14" i="30" s="1"/>
  <c r="X20" i="30"/>
  <c r="Z20" i="30" s="1"/>
  <c r="AA20" i="30" s="1"/>
  <c r="X26" i="30"/>
  <c r="Z26" i="30" s="1"/>
  <c r="AA26" i="30" s="1"/>
  <c r="X32" i="30"/>
  <c r="Z32" i="30" s="1"/>
  <c r="AA32" i="30" s="1"/>
  <c r="X38" i="30"/>
  <c r="Z38" i="30" s="1"/>
  <c r="AA38" i="30" s="1"/>
  <c r="X44" i="30"/>
  <c r="Z44" i="30" s="1"/>
  <c r="AA44" i="30" s="1"/>
  <c r="X50" i="30"/>
  <c r="Z50" i="30" s="1"/>
  <c r="AA50" i="30" s="1"/>
  <c r="X56" i="30"/>
  <c r="Z56" i="30" s="1"/>
  <c r="AA56" i="30" s="1"/>
  <c r="X61" i="30"/>
  <c r="Z61" i="30" s="1"/>
  <c r="AA61" i="30" s="1"/>
  <c r="X59" i="29"/>
  <c r="Z59" i="29" s="1"/>
  <c r="AA59" i="29" s="1"/>
  <c r="AC59" i="29"/>
  <c r="AD59" i="29" s="1"/>
  <c r="AH5" i="29"/>
  <c r="AH17" i="29"/>
  <c r="AH29" i="29"/>
  <c r="AH41" i="29"/>
  <c r="AH53" i="29"/>
  <c r="AC11" i="29"/>
  <c r="AD11" i="29" s="1"/>
  <c r="AC23" i="29"/>
  <c r="AD23" i="29" s="1"/>
  <c r="AC35" i="29"/>
  <c r="AD35" i="29" s="1"/>
  <c r="AC47" i="29"/>
  <c r="AD47" i="29" s="1"/>
  <c r="AH47" i="30" l="1"/>
  <c r="AH23" i="30"/>
  <c r="AH41" i="31"/>
  <c r="AG41" i="31"/>
  <c r="AH17" i="31"/>
  <c r="AG17" i="31"/>
  <c r="AH47" i="31"/>
  <c r="AG47" i="31"/>
  <c r="AH59" i="31"/>
  <c r="AG59" i="31"/>
  <c r="AH35" i="31"/>
  <c r="AG35" i="31"/>
  <c r="AG11" i="31"/>
  <c r="AH11" i="31"/>
  <c r="AH23" i="31"/>
  <c r="AG23" i="31"/>
  <c r="AH53" i="31"/>
  <c r="AG53" i="31"/>
  <c r="AH29" i="31"/>
  <c r="AG29" i="31"/>
  <c r="AH5" i="31"/>
  <c r="AG5" i="31"/>
  <c r="AG35" i="29"/>
  <c r="AH35" i="29"/>
  <c r="AG59" i="29"/>
  <c r="AH59" i="29"/>
  <c r="AG11" i="29"/>
  <c r="AH11" i="29"/>
  <c r="AG47" i="29"/>
  <c r="AH47" i="29"/>
  <c r="AG23" i="29"/>
  <c r="AH23" i="29"/>
  <c r="W64" i="28" l="1"/>
  <c r="X64" i="28" s="1"/>
  <c r="Z64" i="28" s="1"/>
  <c r="AA64" i="28" s="1"/>
  <c r="W63" i="28"/>
  <c r="X63" i="28" s="1"/>
  <c r="Z63" i="28" s="1"/>
  <c r="AA63" i="28" s="1"/>
  <c r="W62" i="28"/>
  <c r="X62" i="28" s="1"/>
  <c r="Z62" i="28" s="1"/>
  <c r="AA62" i="28" s="1"/>
  <c r="W61" i="28"/>
  <c r="X61" i="28" s="1"/>
  <c r="Z61" i="28" s="1"/>
  <c r="AA61" i="28" s="1"/>
  <c r="W60" i="28"/>
  <c r="X60" i="28" s="1"/>
  <c r="Z60" i="28" s="1"/>
  <c r="AA60" i="28" s="1"/>
  <c r="AK59" i="28"/>
  <c r="AL59" i="28" s="1"/>
  <c r="W59" i="28"/>
  <c r="X59" i="28" s="1"/>
  <c r="Z59" i="28" s="1"/>
  <c r="AA59" i="28" s="1"/>
  <c r="L59" i="28"/>
  <c r="M59" i="28" s="1"/>
  <c r="W58" i="28"/>
  <c r="X58" i="28" s="1"/>
  <c r="Z58" i="28" s="1"/>
  <c r="AA58" i="28" s="1"/>
  <c r="W57" i="28"/>
  <c r="X57" i="28" s="1"/>
  <c r="Z57" i="28" s="1"/>
  <c r="AA57" i="28" s="1"/>
  <c r="W56" i="28"/>
  <c r="X56" i="28" s="1"/>
  <c r="Z56" i="28" s="1"/>
  <c r="AA56" i="28" s="1"/>
  <c r="W55" i="28"/>
  <c r="X55" i="28" s="1"/>
  <c r="Z55" i="28" s="1"/>
  <c r="AA55" i="28" s="1"/>
  <c r="X54" i="28"/>
  <c r="Z54" i="28" s="1"/>
  <c r="AA54" i="28" s="1"/>
  <c r="W54" i="28"/>
  <c r="AK53" i="28"/>
  <c r="AL53" i="28" s="1"/>
  <c r="W53" i="28"/>
  <c r="X53" i="28" s="1"/>
  <c r="Z53" i="28" s="1"/>
  <c r="AA53" i="28" s="1"/>
  <c r="L53" i="28"/>
  <c r="M53" i="28" s="1"/>
  <c r="W52" i="28"/>
  <c r="X52" i="28" s="1"/>
  <c r="Z52" i="28" s="1"/>
  <c r="AA52" i="28" s="1"/>
  <c r="W51" i="28"/>
  <c r="X51" i="28" s="1"/>
  <c r="Z51" i="28" s="1"/>
  <c r="AA51" i="28" s="1"/>
  <c r="X50" i="28"/>
  <c r="Z50" i="28" s="1"/>
  <c r="AA50" i="28" s="1"/>
  <c r="W50" i="28"/>
  <c r="W49" i="28"/>
  <c r="X49" i="28" s="1"/>
  <c r="Z49" i="28" s="1"/>
  <c r="AA49" i="28" s="1"/>
  <c r="W48" i="28"/>
  <c r="X48" i="28" s="1"/>
  <c r="Z48" i="28" s="1"/>
  <c r="AA48" i="28" s="1"/>
  <c r="AK47" i="28"/>
  <c r="AL47" i="28" s="1"/>
  <c r="W47" i="28"/>
  <c r="X47" i="28" s="1"/>
  <c r="Z47" i="28" s="1"/>
  <c r="AA47" i="28" s="1"/>
  <c r="L47" i="28"/>
  <c r="M47" i="28" s="1"/>
  <c r="W46" i="28"/>
  <c r="X46" i="28" s="1"/>
  <c r="Z46" i="28" s="1"/>
  <c r="AA46" i="28" s="1"/>
  <c r="W45" i="28"/>
  <c r="X45" i="28" s="1"/>
  <c r="Z45" i="28" s="1"/>
  <c r="AA45" i="28" s="1"/>
  <c r="W44" i="28"/>
  <c r="X44" i="28" s="1"/>
  <c r="Z44" i="28" s="1"/>
  <c r="AA44" i="28" s="1"/>
  <c r="W43" i="28"/>
  <c r="X43" i="28" s="1"/>
  <c r="Z43" i="28" s="1"/>
  <c r="AA43" i="28" s="1"/>
  <c r="W42" i="28"/>
  <c r="X42" i="28" s="1"/>
  <c r="Z42" i="28" s="1"/>
  <c r="AA42" i="28" s="1"/>
  <c r="AK41" i="28"/>
  <c r="AL41" i="28" s="1"/>
  <c r="W41" i="28"/>
  <c r="X41" i="28" s="1"/>
  <c r="Z41" i="28" s="1"/>
  <c r="AA41" i="28" s="1"/>
  <c r="L41" i="28"/>
  <c r="M41" i="28" s="1"/>
  <c r="W40" i="28"/>
  <c r="X40" i="28" s="1"/>
  <c r="Z40" i="28" s="1"/>
  <c r="AA40" i="28" s="1"/>
  <c r="W39" i="28"/>
  <c r="X39" i="28" s="1"/>
  <c r="Z39" i="28" s="1"/>
  <c r="AA39" i="28" s="1"/>
  <c r="X38" i="28"/>
  <c r="Z38" i="28" s="1"/>
  <c r="AA38" i="28" s="1"/>
  <c r="W38" i="28"/>
  <c r="W37" i="28"/>
  <c r="X37" i="28" s="1"/>
  <c r="Z37" i="28" s="1"/>
  <c r="AA37" i="28" s="1"/>
  <c r="W36" i="28"/>
  <c r="X36" i="28" s="1"/>
  <c r="Z36" i="28" s="1"/>
  <c r="AA36" i="28" s="1"/>
  <c r="AK35" i="28"/>
  <c r="AL35" i="28" s="1"/>
  <c r="W35" i="28"/>
  <c r="X35" i="28" s="1"/>
  <c r="Z35" i="28" s="1"/>
  <c r="AA35" i="28" s="1"/>
  <c r="L35" i="28"/>
  <c r="M35" i="28" s="1"/>
  <c r="W34" i="28"/>
  <c r="X34" i="28" s="1"/>
  <c r="Z34" i="28" s="1"/>
  <c r="AA34" i="28" s="1"/>
  <c r="W33" i="28"/>
  <c r="X33" i="28" s="1"/>
  <c r="Z33" i="28" s="1"/>
  <c r="AA33" i="28" s="1"/>
  <c r="W32" i="28"/>
  <c r="X32" i="28" s="1"/>
  <c r="Z32" i="28" s="1"/>
  <c r="AA32" i="28" s="1"/>
  <c r="W31" i="28"/>
  <c r="X31" i="28" s="1"/>
  <c r="Z31" i="28" s="1"/>
  <c r="AA31" i="28" s="1"/>
  <c r="W30" i="28"/>
  <c r="X30" i="28" s="1"/>
  <c r="Z30" i="28" s="1"/>
  <c r="AA30" i="28" s="1"/>
  <c r="AK29" i="28"/>
  <c r="AL29" i="28" s="1"/>
  <c r="W29" i="28"/>
  <c r="X29" i="28" s="1"/>
  <c r="Z29" i="28" s="1"/>
  <c r="AA29" i="28" s="1"/>
  <c r="L29" i="28"/>
  <c r="M29" i="28" s="1"/>
  <c r="W28" i="28"/>
  <c r="X28" i="28" s="1"/>
  <c r="Z28" i="28" s="1"/>
  <c r="AA28" i="28" s="1"/>
  <c r="W27" i="28"/>
  <c r="X27" i="28" s="1"/>
  <c r="Z27" i="28" s="1"/>
  <c r="AA27" i="28" s="1"/>
  <c r="W26" i="28"/>
  <c r="X26" i="28" s="1"/>
  <c r="Z26" i="28" s="1"/>
  <c r="AA26" i="28" s="1"/>
  <c r="W25" i="28"/>
  <c r="X25" i="28" s="1"/>
  <c r="Z25" i="28" s="1"/>
  <c r="AA25" i="28" s="1"/>
  <c r="W24" i="28"/>
  <c r="X24" i="28" s="1"/>
  <c r="Z24" i="28" s="1"/>
  <c r="AA24" i="28" s="1"/>
  <c r="AK23" i="28"/>
  <c r="AL23" i="28" s="1"/>
  <c r="W23" i="28"/>
  <c r="X23" i="28" s="1"/>
  <c r="Z23" i="28" s="1"/>
  <c r="AA23" i="28" s="1"/>
  <c r="L23" i="28"/>
  <c r="M23" i="28" s="1"/>
  <c r="W22" i="28"/>
  <c r="X22" i="28" s="1"/>
  <c r="Z22" i="28" s="1"/>
  <c r="AA22" i="28" s="1"/>
  <c r="W21" i="28"/>
  <c r="X21" i="28" s="1"/>
  <c r="Z21" i="28" s="1"/>
  <c r="AA21" i="28" s="1"/>
  <c r="W20" i="28"/>
  <c r="X20" i="28" s="1"/>
  <c r="Z20" i="28" s="1"/>
  <c r="AA20" i="28" s="1"/>
  <c r="W19" i="28"/>
  <c r="X19" i="28" s="1"/>
  <c r="Z19" i="28" s="1"/>
  <c r="AA19" i="28" s="1"/>
  <c r="W18" i="28"/>
  <c r="X18" i="28" s="1"/>
  <c r="Z18" i="28" s="1"/>
  <c r="AA18" i="28" s="1"/>
  <c r="AK17" i="28"/>
  <c r="AL17" i="28" s="1"/>
  <c r="W17" i="28"/>
  <c r="X17" i="28" s="1"/>
  <c r="Z17" i="28" s="1"/>
  <c r="AA17" i="28" s="1"/>
  <c r="L17" i="28"/>
  <c r="M17" i="28" s="1"/>
  <c r="W16" i="28"/>
  <c r="X16" i="28" s="1"/>
  <c r="Z16" i="28" s="1"/>
  <c r="AA16" i="28" s="1"/>
  <c r="W15" i="28"/>
  <c r="X15" i="28" s="1"/>
  <c r="Z15" i="28" s="1"/>
  <c r="AA15" i="28" s="1"/>
  <c r="X14" i="28"/>
  <c r="Z14" i="28" s="1"/>
  <c r="AA14" i="28" s="1"/>
  <c r="W14" i="28"/>
  <c r="W13" i="28"/>
  <c r="X13" i="28" s="1"/>
  <c r="Z13" i="28" s="1"/>
  <c r="AA13" i="28" s="1"/>
  <c r="W12" i="28"/>
  <c r="X12" i="28" s="1"/>
  <c r="Z12" i="28" s="1"/>
  <c r="AA12" i="28" s="1"/>
  <c r="AK11" i="28"/>
  <c r="AL11" i="28" s="1"/>
  <c r="W11" i="28"/>
  <c r="X11" i="28" s="1"/>
  <c r="Z11" i="28" s="1"/>
  <c r="AA11" i="28" s="1"/>
  <c r="L11" i="28"/>
  <c r="M11" i="28" s="1"/>
  <c r="W10" i="28"/>
  <c r="X10" i="28" s="1"/>
  <c r="Z10" i="28" s="1"/>
  <c r="AA10" i="28" s="1"/>
  <c r="W9" i="28"/>
  <c r="X9" i="28" s="1"/>
  <c r="Z9" i="28" s="1"/>
  <c r="AA9" i="28" s="1"/>
  <c r="W8" i="28"/>
  <c r="X8" i="28" s="1"/>
  <c r="Z8" i="28" s="1"/>
  <c r="AA8" i="28" s="1"/>
  <c r="W7" i="28"/>
  <c r="X7" i="28" s="1"/>
  <c r="Z7" i="28" s="1"/>
  <c r="AA7" i="28" s="1"/>
  <c r="X6" i="28"/>
  <c r="Z6" i="28" s="1"/>
  <c r="AA6" i="28" s="1"/>
  <c r="W6" i="28"/>
  <c r="AK5" i="28"/>
  <c r="AL5" i="28" s="1"/>
  <c r="W5" i="28"/>
  <c r="X5" i="28" s="1"/>
  <c r="Z5" i="28" s="1"/>
  <c r="AA5" i="28" s="1"/>
  <c r="L5" i="28"/>
  <c r="M5" i="28" s="1"/>
  <c r="AC5" i="28" l="1"/>
  <c r="AD5" i="28" s="1"/>
  <c r="AC11" i="28"/>
  <c r="AD11" i="28" s="1"/>
  <c r="AC17" i="28"/>
  <c r="AD17" i="28" s="1"/>
  <c r="AC23" i="28"/>
  <c r="AD23" i="28" s="1"/>
  <c r="AC29" i="28"/>
  <c r="AD29" i="28" s="1"/>
  <c r="AC35" i="28"/>
  <c r="AD35" i="28" s="1"/>
  <c r="AC41" i="28"/>
  <c r="AD41" i="28" s="1"/>
  <c r="AC47" i="28"/>
  <c r="AD47" i="28" s="1"/>
  <c r="AC53" i="28"/>
  <c r="AD53" i="28" s="1"/>
  <c r="AC59" i="28"/>
  <c r="AD59" i="28" s="1"/>
  <c r="AH47" i="28" l="1"/>
  <c r="AG47" i="28"/>
  <c r="AH23" i="28"/>
  <c r="AG23" i="28"/>
  <c r="AH41" i="28"/>
  <c r="AG41" i="28"/>
  <c r="AH17" i="28"/>
  <c r="AG17" i="28"/>
  <c r="AH11" i="28"/>
  <c r="AG11" i="28"/>
  <c r="AG59" i="28"/>
  <c r="AH59" i="28"/>
  <c r="AH35" i="28"/>
  <c r="AG35" i="28"/>
  <c r="AH53" i="28"/>
  <c r="AG53" i="28"/>
  <c r="AH29" i="28"/>
  <c r="AG29" i="28"/>
  <c r="AH5" i="28"/>
  <c r="AG5" i="28"/>
  <c r="L5" i="22" l="1"/>
  <c r="W64" i="22" l="1"/>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C11" i="22" l="1"/>
  <c r="AD11" i="22" s="1"/>
  <c r="X11" i="22"/>
  <c r="Z11" i="22" s="1"/>
  <c r="AA11" i="22"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H53" i="22" l="1"/>
  <c r="AG53" i="22"/>
  <c r="AH5" i="22"/>
  <c r="AG5" i="22"/>
  <c r="AH17" i="22"/>
  <c r="AG17" i="22"/>
  <c r="AH41" i="22"/>
  <c r="AG41" i="22"/>
  <c r="AH47" i="22"/>
  <c r="AG47" i="22"/>
  <c r="AH59" i="22"/>
  <c r="AG59" i="22"/>
  <c r="AG35" i="22"/>
  <c r="AH35" i="22"/>
  <c r="AH29" i="22"/>
  <c r="AG29" i="22"/>
  <c r="AH23" i="22"/>
  <c r="AG23" i="22"/>
  <c r="D49" i="11" l="1"/>
  <c r="C49" i="11"/>
  <c r="D48" i="11"/>
  <c r="D47" i="11"/>
  <c r="C48" i="11"/>
  <c r="C47" i="1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tc={66619961-08AA-40D8-9A99-F7D4EB4A17A4}</author>
    <author>tc={9C6D5478-97D5-4FAA-B0AD-C1669F42FC57}</author>
    <author>tc={6D620CFC-68AB-4FCE-85FA-1B9DD45BC6BC}</author>
    <author>tc={BBD2D8CD-919D-4258-9388-18AEAE6A7B5C}</author>
    <author>tc={56A4BE6B-A47F-401F-9A36-61679CEC6348}</author>
    <author>tc={CBCA929B-3213-49D2-86A7-AF7C6975CA3C}</author>
    <author>tc={99FDCEB0-8FC9-4990-83AD-8C9185F7B769}</author>
    <author>tc={434A942E-92B5-4E03-A844-7E05D65D5D80}</author>
    <author>tc={68068808-5005-4A14-B410-F2B3F6CA0971}</author>
    <author>tc={9279BF1A-C43B-4631-B42B-83FDB2B9A9A6}</author>
    <author>tc={1CB86DA1-2914-43C7-B767-1F74384C7F69}</author>
    <author>tc={20586307-8EBD-41C2-8558-9934F7C4FAE2}</author>
    <author>tc={49E883BF-EFA5-4DB8-BC89-43FA3818BB48}</author>
    <author>tc={D57927B8-2AE7-495D-9C53-90046893B19A}</author>
    <author>tc={D267AA58-B302-422B-9660-416B1F24F11E}</author>
    <author>tc={3CB92E22-4F03-42DC-889B-854A985FAA20}</author>
    <author>tc={274F8A90-AEAB-4093-960D-5D225616D8B0}</author>
    <author>tc={88F46198-8F71-4381-93FE-956E1D91E109}</author>
    <author>tc={E4509066-D7A7-4B20-AD56-88A701941CDE}</author>
    <author>tc={E2F732B4-55E8-46B6-83E9-8D0A3E0B6F0E}</author>
  </authors>
  <commentList>
    <comment ref="AN2" authorId="0" shapeId="0" xr:uid="{66619961-08AA-40D8-9A99-F7D4EB4A17A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C6D5478-97D5-4FAA-B0AD-C1669F42FC57}">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D620CFC-68AB-4FCE-85FA-1B9DD45BC6B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BBD2D8CD-919D-4258-9388-18AEAE6A7B5C}">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56A4BE6B-A47F-401F-9A36-61679CEC6348}">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CBCA929B-3213-49D2-86A7-AF7C6975CA3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99FDCEB0-8FC9-4990-83AD-8C9185F7B76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434A942E-92B5-4E03-A844-7E05D65D5D8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68068808-5005-4A14-B410-F2B3F6CA097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9279BF1A-C43B-4631-B42B-83FDB2B9A9A6}">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1CB86DA1-2914-43C7-B767-1F74384C7F6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0586307-8EBD-41C2-8558-9934F7C4FA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49E883BF-EFA5-4DB8-BC89-43FA3818BB4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57927B8-2AE7-495D-9C53-90046893B19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D267AA58-B302-422B-9660-416B1F24F11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3CB92E22-4F03-42DC-889B-854A985FAA2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274F8A90-AEAB-4093-960D-5D225616D8B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8F46198-8F71-4381-93FE-956E1D91E10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E4509066-D7A7-4B20-AD56-88A701941CD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E2F732B4-55E8-46B6-83E9-8D0A3E0B6F0E}">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tc={41278512-829D-4353-93CA-52EDB711E8F1}</author>
    <author>tc={F8642C87-B785-490D-B048-FFE34954D829}</author>
    <author>tc={5416B78F-5969-4719-A35B-005F7DB0ECE6}</author>
    <author>tc={3D9865E6-342E-4C8C-9A3F-5C4198421BF9}</author>
    <author>tc={2966D5F1-473E-47C9-9135-0CB944905440}</author>
    <author>tc={3EC66599-6ED9-4AEA-8E3E-178B2D4402EF}</author>
    <author>tc={3A04D60B-CE2E-424C-9CB8-CB52B4A78674}</author>
    <author>tc={B5616CF9-624D-4DE2-9928-7D1AD35B44A4}</author>
    <author>tc={9F38F8BD-3214-4CC4-ABB2-9444094DBFCA}</author>
    <author>tc={428E81AE-3909-44E7-B790-8D971F3F6F18}</author>
    <author>tc={48012F3B-B30B-4ED2-B637-CC322C576940}</author>
    <author>tc={CFC0B65E-ED47-4850-9B1D-F04174BEE917}</author>
    <author>tc={C6E81580-DA01-4837-B242-BEC78833F790}</author>
    <author>tc={71C0F4D2-BEA8-4504-B775-F58353012C85}</author>
    <author>tc={E326DEE2-A83D-43B1-B490-41224C908F55}</author>
    <author>tc={4B84FDE3-2C45-4B29-9A04-D56B2D9132BD}</author>
    <author>tc={3765A36F-6D7C-4989-A244-A2752B12D22C}</author>
    <author>tc={8A6F7CA0-7631-4173-B5AC-0F877B3787E9}</author>
    <author>tc={96994BCD-226F-4C4C-99B4-E3FF0368B2A6}</author>
    <author>tc={441694C8-8E69-4066-B77B-5728C517A168}</author>
  </authors>
  <commentList>
    <comment ref="AN2" authorId="0" shapeId="0" xr:uid="{41278512-829D-4353-93CA-52EDB711E8F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8642C87-B785-490D-B048-FFE34954D829}">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416B78F-5969-4719-A35B-005F7DB0ECE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D9865E6-342E-4C8C-9A3F-5C4198421BF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2966D5F1-473E-47C9-9135-0CB94490544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3EC66599-6ED9-4AEA-8E3E-178B2D4402E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A04D60B-CE2E-424C-9CB8-CB52B4A786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5616CF9-624D-4DE2-9928-7D1AD35B44A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F38F8BD-3214-4CC4-ABB2-9444094DBFC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428E81AE-3909-44E7-B790-8D971F3F6F1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48012F3B-B30B-4ED2-B637-CC322C57694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CFC0B65E-ED47-4850-9B1D-F04174BEE91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C6E81580-DA01-4837-B242-BEC78833F79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71C0F4D2-BEA8-4504-B775-F58353012C8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E326DEE2-A83D-43B1-B490-41224C908F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B84FDE3-2C45-4B29-9A04-D56B2D9132BD}">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765A36F-6D7C-4989-A244-A2752B12D22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A6F7CA0-7631-4173-B5AC-0F877B3787E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96994BCD-226F-4C4C-99B4-E3FF0368B2A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41694C8-8E69-4066-B77B-5728C517A1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tc={D4779B6A-8299-485F-8704-87AC7AE3CF7A}</author>
    <author>tc={1517BBAD-943E-432F-B95D-2572E840E68A}</author>
    <author>tc={CD5CDB80-2CAD-4F76-9C74-A4F5E508F9E1}</author>
    <author>tc={837763F6-D67F-4AD5-8183-742DE675640F}</author>
    <author>tc={B85D373F-5ADF-4B23-BFE4-886B1B61BB0B}</author>
    <author>tc={FDB379CB-FF2F-4FAF-9D76-66DB048E57FC}</author>
    <author>tc={407F0B22-9D67-4C5A-A7BE-D6B1BA32F25E}</author>
    <author>tc={6490DB9E-0542-44BD-88F5-B8E2DC492EA0}</author>
    <author>tc={2254FBA9-198D-4C4E-9106-A6BAFEF73390}</author>
    <author>tc={7A90DF15-A9A3-43D6-B465-7029BD887071}</author>
    <author>tc={772CE00E-49FD-4D58-93DD-4430C4D1D9E8}</author>
    <author>tc={ED2E644C-C538-42AF-BA9D-B1B1663CC870}</author>
    <author>tc={2198E261-066E-473D-B8A6-3DCF2D01380D}</author>
    <author>tc={5307106D-D20D-4DAE-A9C2-5DADD3850EFD}</author>
    <author>tc={F366314A-4E9C-400A-8D73-CAEF4D1D592A}</author>
    <author>tc={E7F2E2C8-01E6-411D-96A8-800653AB25B8}</author>
    <author>tc={9F68ECAF-265D-4B1A-8235-96C5F287A6C6}</author>
    <author>tc={2A0B9CEB-E4D2-4154-9DDA-2E22778AD9BF}</author>
    <author>tc={1E1BA1AF-865E-4C89-BA25-4D5525A10C90}</author>
    <author>tc={68D649D1-1143-4DA4-AB8A-C39CAB144309}</author>
  </authors>
  <commentList>
    <comment ref="AN2" authorId="0" shapeId="0" xr:uid="{D4779B6A-8299-485F-8704-87AC7AE3CF7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1517BBAD-943E-432F-B95D-2572E840E6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D5CDB80-2CAD-4F76-9C74-A4F5E508F9E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837763F6-D67F-4AD5-8183-742DE675640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B85D373F-5ADF-4B23-BFE4-886B1B61BB0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FDB379CB-FF2F-4FAF-9D76-66DB048E57F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07F0B22-9D67-4C5A-A7BE-D6B1BA32F25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6490DB9E-0542-44BD-88F5-B8E2DC492EA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2254FBA9-198D-4C4E-9106-A6BAFEF7339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7A90DF15-A9A3-43D6-B465-7029BD887071}">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72CE00E-49FD-4D58-93DD-4430C4D1D9E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D2E644C-C538-42AF-BA9D-B1B1663CC87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198E261-066E-473D-B8A6-3DCF2D01380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307106D-D20D-4DAE-A9C2-5DADD3850EF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366314A-4E9C-400A-8D73-CAEF4D1D592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E7F2E2C8-01E6-411D-96A8-800653AB25B8}">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9F68ECAF-265D-4B1A-8235-96C5F287A6C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2A0B9CEB-E4D2-4154-9DDA-2E22778AD9B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1E1BA1AF-865E-4C89-BA25-4D5525A10C9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68D649D1-1143-4DA4-AB8A-C39CAB144309}">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tc={D9E442AB-055B-40AB-82B1-26F9C9AD647B}</author>
    <author>tc={C079914B-78AF-4771-A312-BF12DFC47973}</author>
    <author>tc={937494FD-A39E-4B5F-9F8C-7C38FE756542}</author>
    <author>tc={269D963F-09E7-434F-8885-5F73FD67FD1B}</author>
    <author>tc={BF958BC7-758C-4B1A-94A5-0BAC2A90254F}</author>
    <author>tc={898F6C35-0B7B-439D-8D80-2A3368015166}</author>
    <author>tc={169228FB-E83B-4BBF-8A21-348CEAC7174A}</author>
    <author>tc={C0AF8EF7-27AF-4C5D-94C4-2D0E62820ED9}</author>
    <author>tc={25081B83-B34A-4628-81B8-30589F85C06F}</author>
    <author>tc={C70E8A23-AF48-48FC-84E8-8B93DBB072F4}</author>
    <author>tc={C293AFB8-E4E4-4791-A595-69623EB55EA3}</author>
    <author>tc={11F7021A-FACB-4E6C-9C1D-5AB79E700446}</author>
    <author>tc={C01F0BD3-D9B2-4427-9CF6-6E42360645FB}</author>
    <author>tc={2A3E3CFA-9AF8-4ABA-8367-EEE8A9DEB252}</author>
    <author>tc={494F7C8B-5BFF-4704-AF69-D141695A5A15}</author>
    <author>tc={902A3CD3-DC38-4FDA-B1B1-385902A225A1}</author>
    <author>tc={559D44F9-955D-46FA-A5F7-42333B895CCE}</author>
    <author>tc={2C41D56C-9095-479B-9B5F-BE3FB476FFD9}</author>
    <author>tc={90DBCD2E-4217-4973-908C-80CA26C2875B}</author>
    <author>tc={A6002E4E-B632-4059-BA08-2008BDB0B4D6}</author>
  </authors>
  <commentList>
    <comment ref="AN2" authorId="0" shapeId="0" xr:uid="{D9E442AB-055B-40AB-82B1-26F9C9AD647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079914B-78AF-4771-A312-BF12DFC47973}">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937494FD-A39E-4B5F-9F8C-7C38FE75654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69D963F-09E7-434F-8885-5F73FD67FD1B}">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BF958BC7-758C-4B1A-94A5-0BAC2A90254F}">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98F6C35-0B7B-439D-8D80-2A336801516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169228FB-E83B-4BBF-8A21-348CEAC7174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C0AF8EF7-27AF-4C5D-94C4-2D0E62820ED9}">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25081B83-B34A-4628-81B8-30589F85C06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C70E8A23-AF48-48FC-84E8-8B93DBB072F4}">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C293AFB8-E4E4-4791-A595-69623EB55EA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11F7021A-FACB-4E6C-9C1D-5AB79E70044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C01F0BD3-D9B2-4427-9CF6-6E42360645F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2A3E3CFA-9AF8-4ABA-8367-EEE8A9DEB25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494F7C8B-5BFF-4704-AF69-D141695A5A1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902A3CD3-DC38-4FDA-B1B1-385902A225A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559D44F9-955D-46FA-A5F7-42333B895CCE}">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2C41D56C-9095-479B-9B5F-BE3FB476FFD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90DBCD2E-4217-4973-908C-80CA26C2875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A6002E4E-B632-4059-BA08-2008BDB0B4D6}">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tc={86A7EEAD-3AD2-4895-AF86-6B1A60CD6A8E}</author>
    <author>tc={78E4E76D-60E7-4F09-A3B9-246483DD97FE}</author>
    <author>tc={9F31DD0A-2FDB-4008-9277-75E9F81AD9A9}</author>
    <author>tc={12E444D2-E6BE-422A-96CA-DD8185D72DEC}</author>
    <author>tc={59818EF3-84DD-4444-AB7A-1BA5981E5A6D}</author>
    <author>tc={2F662F62-BBB9-4797-8320-AC13A15EF5B8}</author>
    <author>tc={68E1F316-06FC-4321-B942-5ACCA8DB3DDC}</author>
    <author>tc={2C10D2D0-479D-43E8-B834-CDC4A630046E}</author>
    <author>tc={2C16974F-2FE0-43DB-8A3F-27EBA01465D1}</author>
    <author>tc={CFAAF49D-FF3D-4540-9103-BA2ADBDAF180}</author>
    <author>tc={B50577A8-BBD6-47C7-9962-F2DC6F3EBB40}</author>
    <author>tc={3C688EBD-2A77-49A0-96BD-9BF8C423563D}</author>
    <author>tc={4263E0D3-22A2-4A8F-B5D2-660621641337}</author>
    <author>tc={3D56E15A-EC36-4B78-9C9C-59C1C12D9799}</author>
    <author>tc={9BD67922-488E-44D4-8AD6-2D4D4397A1DA}</author>
    <author>tc={4876F02E-105F-4475-91BA-7F22AFFEAC23}</author>
    <author>tc={5883029D-B90B-4DB4-8F7B-385649F53134}</author>
    <author>tc={12127E82-2EE9-477E-9CBD-9C8907B750FE}</author>
    <author>tc={A70C5C5E-6D9F-4EC0-A4C3-FBC1B126B432}</author>
    <author>tc={D627FA4C-1908-4FF5-9E5D-50B43007C1C4}</author>
  </authors>
  <commentList>
    <comment ref="AN2" authorId="0" shapeId="0" xr:uid="{86A7EEAD-3AD2-4895-AF86-6B1A60CD6A8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78E4E76D-60E7-4F09-A3B9-246483DD97FE}">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9F31DD0A-2FDB-4008-9277-75E9F81AD9A9}">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12E444D2-E6BE-422A-96CA-DD8185D72DEC}">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59818EF3-84DD-4444-AB7A-1BA5981E5A6D}">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2F662F62-BBB9-4797-8320-AC13A15EF5B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68E1F316-06FC-4321-B942-5ACCA8DB3DD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2C10D2D0-479D-43E8-B834-CDC4A630046E}">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2C16974F-2FE0-43DB-8A3F-27EBA01465D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CFAAF49D-FF3D-4540-9103-BA2ADBDAF18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B50577A8-BBD6-47C7-9962-F2DC6F3EBB4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3C688EBD-2A77-49A0-96BD-9BF8C423563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4263E0D3-22A2-4A8F-B5D2-6606216413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3D56E15A-EC36-4B78-9C9C-59C1C12D979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9BD67922-488E-44D4-8AD6-2D4D4397A1D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876F02E-105F-4475-91BA-7F22AFFEAC23}">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5883029D-B90B-4DB4-8F7B-385649F5313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2127E82-2EE9-477E-9CBD-9C8907B750FE}">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70C5C5E-6D9F-4EC0-A4C3-FBC1B126B43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627FA4C-1908-4FF5-9E5D-50B43007C1C4}">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tc={783F99E9-C3DE-4FEB-96AF-B87E56856C37}</author>
    <author>tc={D3841E9C-92E7-4279-BB33-CEE43B08AE27}</author>
    <author>tc={F4FE7A81-731E-4D8B-9FCE-584016B35DAB}</author>
    <author>tc={2259E6D4-0CA2-4D3B-871B-24D680EB1CB2}</author>
    <author>tc={75C4D212-EDCC-4EC1-98BF-6FD30014EDA2}</author>
    <author>tc={44BB3AF8-554E-4393-A88E-10CEF647F943}</author>
    <author>tc={2D1A19D7-22B2-4630-A259-0A6AF95D9E4F}</author>
    <author>tc={80CD67ED-9E8E-481A-8393-3C442BF98074}</author>
    <author>tc={CF31A05E-9302-4466-88C2-446F4C25420E}</author>
    <author>tc={49F7CFF4-C263-4465-A547-0F5DEAD025A7}</author>
    <author>tc={8147814C-17AF-4111-832E-3B5FF3DABD6F}</author>
    <author>tc={2CD43767-3FB4-41B7-AA48-A6A3CC262A9C}</author>
    <author>tc={B1FBAEA4-7C2F-47D4-A148-614F418873D6}</author>
    <author>tc={5CA025EC-D87E-4DB4-BBDF-3CEF2EAF0E87}</author>
    <author>tc={8AEE0D5E-7C33-4B7D-B9E4-AACB7D28E169}</author>
    <author>tc={7BF3E3A6-E065-4C32-8EB6-B6982C3987D2}</author>
    <author>tc={F6EFAA93-6B60-4A56-A949-C93DF2C17960}</author>
    <author>tc={16137811-DFF3-457D-83A1-50EB19BE0B51}</author>
    <author>tc={6D6B58E3-93D7-41D4-A1D9-70DE491D0A73}</author>
    <author>tc={73E2E05C-25B5-4594-896F-78A1A8A02CA4}</author>
  </authors>
  <commentList>
    <comment ref="AN2" authorId="0" shapeId="0" xr:uid="{783F99E9-C3DE-4FEB-96AF-B87E56856C37}">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D3841E9C-92E7-4279-BB33-CEE43B08AE27}">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F4FE7A81-731E-4D8B-9FCE-584016B35DA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259E6D4-0CA2-4D3B-871B-24D680EB1CB2}">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75C4D212-EDCC-4EC1-98BF-6FD30014EDA2}">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44BB3AF8-554E-4393-A88E-10CEF647F943}">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2D1A19D7-22B2-4630-A259-0A6AF95D9E4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80CD67ED-9E8E-481A-8393-3C442BF980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CF31A05E-9302-4466-88C2-446F4C25420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49F7CFF4-C263-4465-A547-0F5DEAD025A7}">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147814C-17AF-4111-832E-3B5FF3DABD6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CD43767-3FB4-41B7-AA48-A6A3CC262A9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B1FBAEA4-7C2F-47D4-A148-614F418873D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CA025EC-D87E-4DB4-BBDF-3CEF2EAF0E8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8AEE0D5E-7C33-4B7D-B9E4-AACB7D28E16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7BF3E3A6-E065-4C32-8EB6-B6982C3987D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F6EFAA93-6B60-4A56-A949-C93DF2C1796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6137811-DFF3-457D-83A1-50EB19BE0B5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6D6B58E3-93D7-41D4-A1D9-70DE491D0A7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73E2E05C-25B5-4594-896F-78A1A8A02CA4}">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tc={95116662-BC1F-4536-98C1-800A31298780}</author>
    <author>tc={1CCCC428-41FF-4546-8985-7CD7906E5D05}</author>
    <author>tc={289374BE-E548-4165-BD87-D0EF8B5F83F3}</author>
    <author>tc={68891919-7DCD-42F5-BCB5-E4A7C54F94B4}</author>
    <author>tc={8F2BDE77-5824-4A82-BAC9-280CE4F86D1B}</author>
    <author>tc={66373AB6-C3F8-4A29-8350-72212116E8B4}</author>
    <author>tc={59B657E3-F9F0-47BE-8F54-17B5FDB7E526}</author>
    <author>tc={CC081A42-AA58-4097-B6F8-964BEB2B8400}</author>
    <author>tc={4D6143DD-BD8C-4D61-948B-4B05DE41B726}</author>
    <author>tc={1F40F98E-4F13-42C4-9038-E137D014052A}</author>
    <author>tc={9D6B35C7-9ED9-4285-8D4D-9A25E8EBCFC3}</author>
    <author>tc={FF9D67F1-B502-429E-86C4-FB410D3C692F}</author>
    <author>tc={96E08523-BA38-4F1C-94B8-E23DAA4DDAE7}</author>
    <author>tc={15A2742C-0FF7-4AB7-B737-3726A1961C23}</author>
    <author>tc={CF1A605B-07F0-454C-B7FC-FF8A623D5284}</author>
    <author>tc={A6A2AAE1-6633-4B8A-B802-120B43D3094D}</author>
    <author>tc={4E4408A5-F830-461E-A52D-21C65A3A1D33}</author>
    <author>tc={A9D272A4-543E-481C-B053-7C217FF73882}</author>
    <author>tc={477F533A-6551-4455-B4A8-04A8EE65B70F}</author>
    <author>tc={CD327B50-A825-4505-AF93-38F8FD0A8839}</author>
  </authors>
  <commentList>
    <comment ref="AN2" authorId="0" shapeId="0" xr:uid="{95116662-BC1F-4536-98C1-800A3129878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1CCCC428-41FF-4546-8985-7CD7906E5D05}">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289374BE-E548-4165-BD87-D0EF8B5F83F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68891919-7DCD-42F5-BCB5-E4A7C54F94B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F2BDE77-5824-4A82-BAC9-280CE4F86D1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6373AB6-C3F8-4A29-8350-72212116E8B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59B657E3-F9F0-47BE-8F54-17B5FDB7E52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CC081A42-AA58-4097-B6F8-964BEB2B84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4D6143DD-BD8C-4D61-948B-4B05DE41B726}">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F40F98E-4F13-42C4-9038-E137D014052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9D6B35C7-9ED9-4285-8D4D-9A25E8EBCFC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FF9D67F1-B502-429E-86C4-FB410D3C692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6E08523-BA38-4F1C-94B8-E23DAA4DDAE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5A2742C-0FF7-4AB7-B737-3726A1961C2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F1A605B-07F0-454C-B7FC-FF8A623D528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A6A2AAE1-6633-4B8A-B802-120B43D3094D}">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4E4408A5-F830-461E-A52D-21C65A3A1D33}">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9D272A4-543E-481C-B053-7C217FF7388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477F533A-6551-4455-B4A8-04A8EE65B70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D327B50-A825-4505-AF93-38F8FD0A8839}">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tc={25E766DE-55E4-4A41-A3C3-D27BFE489AD1}</author>
    <author>tc={40BE40C0-609B-4101-902A-6DA0674B4932}</author>
    <author>tc={36E25F04-F62B-4F2B-BD18-E8226DBC5801}</author>
    <author>tc={B39A0CCB-6293-48EE-916D-1A20F9612364}</author>
    <author>tc={96C3D58F-6B11-4C46-A858-3FEBDDF10DC5}</author>
    <author>tc={131FFC53-E892-4824-95CF-4E3F7009B6DD}</author>
    <author>tc={86D46E73-120F-4157-BDC2-5D6F9C2C2A97}</author>
    <author>tc={6F005516-D878-453D-B894-60F432AE751A}</author>
    <author>tc={320F37C8-EC0D-4E76-A8E0-73D8CA3930A5}</author>
    <author>tc={434BDBEF-D30A-4767-8538-B2B779FD91BC}</author>
    <author>tc={09462414-8F41-4201-9DF5-51155A665FD9}</author>
    <author>tc={452460F3-3DA7-4C12-ADA6-332F701DA48D}</author>
    <author>tc={829FC4B6-4A8A-490A-86B0-6489F2C9D034}</author>
    <author>tc={D9F7C47C-8A0C-4E6A-9010-96C722A561BC}</author>
    <author>tc={36D9D7E4-52FE-449F-A316-8816684C37BC}</author>
    <author>tc={BE40D5E2-765F-414B-860C-BE088D4E0CF7}</author>
    <author>tc={1AFFF7AF-B1A1-48F2-8FB5-B4C4FD322277}</author>
    <author>tc={32B129E1-6242-4125-ABBD-FC069A5BA88A}</author>
    <author>tc={9E6F180D-7482-4EB4-81C5-B78170209B45}</author>
    <author>tc={C95F1960-909B-43A0-B58C-37A7180A0DD1}</author>
  </authors>
  <commentList>
    <comment ref="AN2" authorId="0" shapeId="0" xr:uid="{25E766DE-55E4-4A41-A3C3-D27BFE489AD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40BE40C0-609B-4101-902A-6DA0674B493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36E25F04-F62B-4F2B-BD18-E8226DBC580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B39A0CCB-6293-48EE-916D-1A20F961236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6C3D58F-6B11-4C46-A858-3FEBDDF10DC5}">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131FFC53-E892-4824-95CF-4E3F7009B6D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6D46E73-120F-4157-BDC2-5D6F9C2C2A9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6F005516-D878-453D-B894-60F432AE751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320F37C8-EC0D-4E76-A8E0-73D8CA3930A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434BDBEF-D30A-4767-8538-B2B779FD91BC}">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9462414-8F41-4201-9DF5-51155A665FD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452460F3-3DA7-4C12-ADA6-332F701DA48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29FC4B6-4A8A-490A-86B0-6489F2C9D03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9F7C47C-8A0C-4E6A-9010-96C722A561B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6D9D7E4-52FE-449F-A316-8816684C37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BE40D5E2-765F-414B-860C-BE088D4E0CF7}">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1AFFF7AF-B1A1-48F2-8FB5-B4C4FD32227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32B129E1-6242-4125-ABBD-FC069A5BA88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9E6F180D-7482-4EB4-81C5-B78170209B4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95F1960-909B-43A0-B58C-37A7180A0DD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tc={5C0C54F5-1495-499F-9A75-3A32FB4BDCC2}</author>
    <author>tc={D3B87AEF-755A-4807-A148-6EB2284467E3}</author>
    <author>tc={DD68FE54-16A1-4373-8083-D416FB4C9D1D}</author>
    <author>tc={0C935F5F-2A71-415B-9789-1587AAE1C08E}</author>
    <author>tc={DEF1295D-8A3E-416D-8DEA-5BE0BF9C6FFF}</author>
    <author>tc={A3BFA7EF-3639-40C6-B946-3E8682F0D02D}</author>
    <author>tc={FD5816E0-137E-4B84-9765-7BD9D8AFA595}</author>
    <author>tc={01A8D43C-C6E8-4DBE-8041-E59F2B1E7A0D}</author>
    <author>tc={0FFBA70F-B458-48F8-B4B6-74AE269355CB}</author>
    <author>tc={BF7334AB-9B67-4B5E-958C-C12405512885}</author>
    <author>tc={94B96200-E2C6-4DFB-AA2E-7954D2D433AB}</author>
    <author>tc={0027234C-EFB0-4135-BCC8-67DF07F1C4A7}</author>
    <author>tc={877E6BAB-39A2-438B-9D88-CB91D7871EFC}</author>
    <author>tc={3881E88C-E09E-444C-B3D8-098F8F2B7F0A}</author>
    <author>tc={4E540305-2B89-4565-BB06-53D4E625985C}</author>
    <author>tc={64CD86ED-428D-4707-871B-ACE8FC559DE7}</author>
    <author>tc={D170DF13-B316-4588-AAD5-E93A2BAACB35}</author>
    <author>tc={5271D330-99DA-4164-B16D-8619E6B04FE7}</author>
    <author>tc={D7AE295E-6FCE-4691-BF47-6ED2458A13F6}</author>
    <author>tc={4336BEE0-11EB-476C-8B37-015350AB74A4}</author>
  </authors>
  <commentList>
    <comment ref="AN2" authorId="0" shapeId="0" xr:uid="{5C0C54F5-1495-499F-9A75-3A32FB4BDCC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D3B87AEF-755A-4807-A148-6EB2284467E3}">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DD68FE54-16A1-4373-8083-D416FB4C9D1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C935F5F-2A71-415B-9789-1587AAE1C08E}">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DEF1295D-8A3E-416D-8DEA-5BE0BF9C6FFF}">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A3BFA7EF-3639-40C6-B946-3E8682F0D02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FD5816E0-137E-4B84-9765-7BD9D8AFA59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1A8D43C-C6E8-4DBE-8041-E59F2B1E7A0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FFBA70F-B458-48F8-B4B6-74AE269355C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BF7334AB-9B67-4B5E-958C-C1240551288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94B96200-E2C6-4DFB-AA2E-7954D2D433A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027234C-EFB0-4135-BCC8-67DF07F1C4A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77E6BAB-39A2-438B-9D88-CB91D7871EF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3881E88C-E09E-444C-B3D8-098F8F2B7F0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4E540305-2B89-4565-BB06-53D4E625985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64CD86ED-428D-4707-871B-ACE8FC559DE7}">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D170DF13-B316-4588-AAD5-E93A2BAACB3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5271D330-99DA-4164-B16D-8619E6B04FE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D7AE295E-6FCE-4691-BF47-6ED2458A13F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336BEE0-11EB-476C-8B37-015350AB74A4}">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tc={D064BD6E-D511-4EBD-9C3B-7BE42A6FB493}</author>
    <author>tc={512CA573-A4FB-4F05-A33B-2AD8517413CB}</author>
    <author>tc={261C7DA9-2E2B-4BCF-8E07-38AAA43EC10D}</author>
    <author>tc={C3F37F6B-EE35-4A21-9F02-C45E6073220E}</author>
    <author>tc={0012AD4E-16BB-4056-97D8-FE702C801A59}</author>
    <author>tc={70787462-EB7D-4F3A-82FC-26C772439299}</author>
    <author>tc={84444523-818B-4A9A-91A7-BD44D644A207}</author>
    <author>tc={A70C6C6E-967B-4249-81CC-6D7C15646426}</author>
    <author>tc={718B7372-DE70-494E-BCBC-52AFA644950E}</author>
    <author>tc={1ABD56FF-CB5B-4B36-8322-BB98E3BE6BC0}</author>
    <author>tc={DAB09C1B-F42B-45CB-BDE6-287A9DE28F5D}</author>
    <author>tc={C11FB94C-B40C-410F-95DA-00C6E94FBF49}</author>
    <author>tc={E5299584-4D83-46FC-B44F-62FBC71E5A01}</author>
    <author>tc={73333A44-7AD1-4064-ADD2-8B97EED68147}</author>
    <author>tc={85367A31-1EB9-4662-A725-A8393A9F7B14}</author>
    <author>tc={338051E7-2B94-41D7-88FC-BE622ACC6D60}</author>
    <author>tc={00A5310B-5F78-441C-86D6-AE35D9E5E86A}</author>
    <author>tc={60A8D64A-924E-4DEC-BDD2-74C6A9652027}</author>
    <author>tc={6EE6AB6D-AD80-43EC-8117-FE8F8A3CF941}</author>
    <author>tc={B39C754F-D94C-4987-ACF5-174995DF1E1A}</author>
  </authors>
  <commentList>
    <comment ref="AN2" authorId="0" shapeId="0" xr:uid="{D064BD6E-D511-4EBD-9C3B-7BE42A6FB49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512CA573-A4FB-4F05-A33B-2AD8517413C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261C7DA9-2E2B-4BCF-8E07-38AAA43EC10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3F37F6B-EE35-4A21-9F02-C45E6073220E}">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012AD4E-16BB-4056-97D8-FE702C801A59}">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70787462-EB7D-4F3A-82FC-26C77243929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4444523-818B-4A9A-91A7-BD44D644A2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70C6C6E-967B-4249-81CC-6D7C1564642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718B7372-DE70-494E-BCBC-52AFA644950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ABD56FF-CB5B-4B36-8322-BB98E3BE6BC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DAB09C1B-F42B-45CB-BDE6-287A9DE28F5D}">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C11FB94C-B40C-410F-95DA-00C6E94FBF4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E5299584-4D83-46FC-B44F-62FBC71E5A0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73333A44-7AD1-4064-ADD2-8B97EED6814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85367A31-1EB9-4662-A725-A8393A9F7B1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338051E7-2B94-41D7-88FC-BE622ACC6D6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A5310B-5F78-441C-86D6-AE35D9E5E86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60A8D64A-924E-4DEC-BDD2-74C6A965202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6EE6AB6D-AD80-43EC-8117-FE8F8A3CF94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B39C754F-D94C-4987-ACF5-174995DF1E1A}">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tc={3E20415F-C3AB-448F-9B4A-002980E9DD06}</author>
    <author>tc={8C4565E3-E023-4472-8013-6FD47E690A94}</author>
    <author>tc={16F4AB2B-21C3-410F-B030-C81857F86B1F}</author>
    <author>tc={AE54860B-02DE-48BD-A8DC-5F0205F751BD}</author>
    <author>tc={99110010-96F8-4D64-AF4A-B1FC172CE485}</author>
    <author>tc={3ADE118F-73EF-46CF-ABE4-CF061216905F}</author>
    <author>tc={8FB21762-FF58-4A75-A190-832C709A9039}</author>
    <author>tc={C4F2286D-CFB4-40FE-949E-68658E3D8438}</author>
    <author>tc={38544D6D-56AB-44B3-8CBD-C43F199778FB}</author>
    <author>tc={4AF1A456-B434-413E-8475-75A7EB2C9B22}</author>
    <author>tc={8FF68C74-4858-4C1E-A98D-04A2C1AE1E79}</author>
    <author>tc={BC2C8822-70DC-4868-A74A-AABFED151256}</author>
    <author>tc={947437B7-5FF8-4343-9954-11F721F5827B}</author>
    <author>tc={87F2922E-327A-459D-A631-5D9E85C159B5}</author>
    <author>tc={0F8A83D1-1A6C-4BF5-9710-B8B7CFF3931B}</author>
    <author>tc={3BF839BD-9B51-4401-BFD6-0D41E37A9073}</author>
    <author>tc={5EE314E5-38B8-4B50-92C8-0753E9B04872}</author>
    <author>tc={FE103ABA-6557-4205-BB69-D9F69D4B63E1}</author>
    <author>tc={D5E4D704-0921-432A-8088-C869BD35A094}</author>
    <author>tc={4D2C2425-7607-45B9-AEC3-3146649AB04D}</author>
  </authors>
  <commentList>
    <comment ref="AN2" authorId="0" shapeId="0" xr:uid="{3E20415F-C3AB-448F-9B4A-002980E9DD0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C4565E3-E023-4472-8013-6FD47E690A9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16F4AB2B-21C3-410F-B030-C81857F86B1F}">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AE54860B-02DE-48BD-A8DC-5F0205F751B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9110010-96F8-4D64-AF4A-B1FC172CE485}">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3ADE118F-73EF-46CF-ABE4-CF06121690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FB21762-FF58-4A75-A190-832C709A903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C4F2286D-CFB4-40FE-949E-68658E3D8438}">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38544D6D-56AB-44B3-8CBD-C43F199778F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4AF1A456-B434-413E-8475-75A7EB2C9B2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FF68C74-4858-4C1E-A98D-04A2C1AE1E7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BC2C8822-70DC-4868-A74A-AABFED15125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47437B7-5FF8-4343-9954-11F721F5827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87F2922E-327A-459D-A631-5D9E85C159B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F8A83D1-1A6C-4BF5-9710-B8B7CFF3931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3BF839BD-9B51-4401-BFD6-0D41E37A9073}">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5EE314E5-38B8-4B50-92C8-0753E9B04872}">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E103ABA-6557-4205-BB69-D9F69D4B63E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D5E4D704-0921-432A-8088-C869BD35A09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D2C2425-7607-45B9-AEC3-3146649AB04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tc={33825552-931F-4066-BFEC-B223901D984B}</author>
    <author>tc={371ACA7B-C1BB-44CE-8E6D-CC41E1359D8B}</author>
    <author>tc={50802AF0-9D1F-447A-BA53-55953A92064D}</author>
    <author>tc={81064711-49D8-4216-9B86-6F3794C894B6}</author>
    <author>tc={A1A2D86E-D13D-4AB7-BBE0-768F6E94A635}</author>
    <author>tc={46BBBE17-5549-4320-B81E-DCBAAA82113A}</author>
    <author>tc={2CD7AE2B-D6EB-4F42-8E21-E795605F21B8}</author>
    <author>tc={CCE4D24B-D648-48C9-8876-E1C33A048430}</author>
    <author>tc={44FA78F5-360A-4E26-AD92-37E4E26389E2}</author>
    <author>tc={1FEB3086-F25B-4E7D-BF97-D97A855EAB1C}</author>
    <author>tc={E2BEFCB3-D40C-414A-A774-EBE088C5498F}</author>
    <author>tc={E6334788-9EB9-4F55-B7F9-84507762656C}</author>
    <author>tc={6798483F-1F4C-4F0D-A202-BEF7CFE3464E}</author>
    <author>tc={1AB87442-D009-41D2-9A81-87CAE99A7BCE}</author>
    <author>tc={99C197F1-60E0-4591-9C4A-23FDEDBDC465}</author>
    <author>tc={D628B579-445B-4E85-BBC8-E209A1290F84}</author>
    <author>tc={2256EE81-69EA-4A62-978E-FB30A3F8C43D}</author>
    <author>tc={1B5FA656-EC75-49CC-A1A3-98D849A476F4}</author>
    <author>tc={195D870C-D8EF-4D1F-8EBB-516A1854DCDC}</author>
  </authors>
  <commentList>
    <comment ref="AN2" authorId="0" shapeId="0" xr:uid="{33825552-931F-4066-BFEC-B223901D984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371ACA7B-C1BB-44CE-8E6D-CC41E1359D8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0802AF0-9D1F-447A-BA53-55953A92064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81064711-49D8-4216-9B86-6F3794C894B6}">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A1A2D86E-D13D-4AB7-BBE0-768F6E94A635}">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46BBBE17-5549-4320-B81E-DCBAAA82113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2CD7AE2B-D6EB-4F42-8E21-E795605F21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CCE4D24B-D648-48C9-8876-E1C33A04843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44FA78F5-360A-4E26-AD92-37E4E26389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FEB3086-F25B-4E7D-BF97-D97A855EAB1C}">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E2BEFCB3-D40C-414A-A774-EBE088C5498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6334788-9EB9-4F55-B7F9-84507762656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6798483F-1F4C-4F0D-A202-BEF7CFE3464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AB87442-D009-41D2-9A81-87CAE99A7BC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Y3" authorId="14" shapeId="0" xr:uid="{99C197F1-60E0-4591-9C4A-23FDEDBDC46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5" shapeId="0" xr:uid="{D628B579-445B-4E85-BBC8-E209A1290F8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6" shapeId="0" xr:uid="{2256EE81-69EA-4A62-978E-FB30A3F8C43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7" shapeId="0" xr:uid="{1B5FA656-EC75-49CC-A1A3-98D849A476F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8" shapeId="0" xr:uid="{195D870C-D8EF-4D1F-8EBB-516A1854DCDC}">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<sst xmlns="http://schemas.openxmlformats.org/spreadsheetml/2006/main" count="2791" uniqueCount="779">
  <si>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</si>
  <si>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</si>
  <si>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</si>
  <si>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</si>
  <si>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</si>
  <si>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</si>
  <si>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</si>
  <si>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</si>
  <si>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</si>
  <si>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</si>
  <si>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</si>
  <si>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</si>
  <si>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</si>
  <si>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</si>
  <si>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</si>
  <si>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</si>
  <si>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</si>
  <si>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</si>
  <si>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</si>
  <si>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</si>
  <si>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</si>
  <si>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</si>
  <si>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</si>
  <si>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</si>
  <si>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</si>
  <si>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</si>
  <si>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</si>
  <si>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</si>
  <si>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</si>
  <si>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</si>
  <si>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</si>
  <si>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</si>
  <si>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</si>
  <si>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</si>
  <si>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</si>
  <si>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</si>
  <si>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</si>
  <si>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</si>
  <si>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</si>
  <si>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</si>
  <si>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</si>
  <si>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</si>
  <si>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</si>
  <si>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</si>
  <si>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</si>
  <si>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</si>
  <si>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</si>
  <si>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</si>
  <si>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</si>
  <si>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</si>
  <si>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</si>
  <si>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</si>
  <si>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</si>
  <si>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</si>
  <si>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</si>
  <si>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</si>
  <si>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</si>
  <si>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</si>
  <si>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</si>
  <si>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</si>
  <si>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Tipo</t>
  </si>
  <si>
    <t xml:space="preserve">Gestión de Apoyo Logístico </t>
  </si>
  <si>
    <t>PERSONAL</t>
  </si>
  <si>
    <t>HARDWARE</t>
  </si>
  <si>
    <t xml:space="preserve">Posibilidad de beneficio propio o de un tercero por el  uso indebido de  los bienes y servicios asociados, el aprovechamiento de las herramientas y contratos de servicios de la entidad por debilidades en el control de acceso de la información y falta de efectividad en el flujo de la información, sobre el uso de los recursos y servicios de la entidad y sus consecuencias. </t>
  </si>
  <si>
    <t xml:space="preserve">Servicio al Ciudadano </t>
  </si>
  <si>
    <t>Identificación del riesgo</t>
  </si>
  <si>
    <t>Análisis del riesgo inherente</t>
  </si>
  <si>
    <t>Evaluación del riesgo - Valoración de los controles</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</si>
  <si>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</si>
  <si>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</si>
  <si>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</si>
  <si>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</si>
  <si>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</si>
  <si>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</si>
  <si>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</si>
  <si>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</si>
  <si>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</si>
  <si>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No. Control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</si>
  <si>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</si>
  <si>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</si>
  <si>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</si>
  <si>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</si>
  <si>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</si>
  <si>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</si>
  <si>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</si>
  <si>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</si>
  <si>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</si>
  <si>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</si>
  <si>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</si>
  <si>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</si>
  <si>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</si>
  <si>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</si>
  <si>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</si>
  <si>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</si>
  <si>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</si>
  <si>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</si>
  <si>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</si>
  <si>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</si>
  <si>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Implementación</t>
  </si>
  <si>
    <t>Documentación</t>
  </si>
  <si>
    <t>Frecuencia</t>
  </si>
  <si>
    <t>Suministrar y controlar los recursos físicos y servicios de apoyo logístico de la UAESP</t>
  </si>
  <si>
    <t>Económico y Reputacional</t>
  </si>
  <si>
    <t>Ejecucion y Administracion de procesos</t>
  </si>
  <si>
    <t xml:space="preserve">     El riesgo afecta la imagen de alguna área de la organización</t>
  </si>
  <si>
    <t>Si</t>
  </si>
  <si>
    <t>Preventivo</t>
  </si>
  <si>
    <t>Manual</t>
  </si>
  <si>
    <t>Documentado</t>
  </si>
  <si>
    <t>Aleatoria</t>
  </si>
  <si>
    <t>Con registro</t>
  </si>
  <si>
    <t>Reducir (mitigar)</t>
  </si>
  <si>
    <t>Almacenista General</t>
  </si>
  <si>
    <t>Efectivo</t>
  </si>
  <si>
    <t>Continua</t>
  </si>
  <si>
    <t>NA</t>
  </si>
  <si>
    <t>Detectivo</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</si>
  <si>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</si>
  <si>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</si>
  <si>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</si>
  <si>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</si>
  <si>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</si>
  <si>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</si>
  <si>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</si>
  <si>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</si>
  <si>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</si>
  <si>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</si>
  <si>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</si>
  <si>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</si>
  <si>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</si>
  <si>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</si>
  <si>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</si>
  <si>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</si>
  <si>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</si>
  <si>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</si>
  <si>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</si>
  <si>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</si>
  <si>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</si>
  <si>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</si>
  <si>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la planeación de la Adquisición y mantenimiento de bienes y servicios y finaliza con el seguimiento y control de la prestación de los servicios y del consumo de los bienes</t>
  </si>
  <si>
    <t>Económico</t>
  </si>
  <si>
    <t>uso indebido de  los bienes y servicios asociados, el aprovechamiento de las herramientas y contratos de servicios de la entidad</t>
  </si>
  <si>
    <t xml:space="preserve">Debilidades en el control de acceso de la información y falta de efectividad en el flujo de la información, sobre el uso de los recursos y servicios de la entidad y sus consecuencias. </t>
  </si>
  <si>
    <t>Fraude Interno</t>
  </si>
  <si>
    <t>El Subdirector Administrativo verifica y autoriza la de salida de bienes y uso de servicios de la entidad para evitar que sean utilizados para otras actividades diferentes a las institucionales.</t>
  </si>
  <si>
    <t>FUERTE</t>
  </si>
  <si>
    <t>DIRECTAMENTE</t>
  </si>
  <si>
    <t>Consolidar las autorizaciones de servicios y salida de bienes mensualmente</t>
  </si>
  <si>
    <t xml:space="preserve">11/02/2022: Se realizó la apertura de carpeta para consolidar la información, una vez se tenga el trimestre completo se suben las evidencias.
Se consolida informacion de Autorizaciones de salidas de bienes y Mantenimiento de vehículos propios.  </t>
  </si>
  <si>
    <t>Se realiza la trazabilidad de las autorizaciones mediante los correos electrónicos  emitidos o informados por el Subdirector Administrativo y financiero.</t>
  </si>
  <si>
    <t>Consolidado de autorizaciones</t>
  </si>
  <si>
    <t>Realizar la gestión de recuperación de los bienes,  servicios y recursos</t>
  </si>
  <si>
    <t xml:space="preserve">Se realiza seguimiento al control se adjunta consolidado de autorizaciones,  se evidencian los correos que dan cuanta de la autorización por parte del Subdirector de la SAF definido en el seguimiento, el control fue efectivo por cuanto el riesgo no se ha materializado </t>
  </si>
  <si>
    <t>Se evidencia el consolidado de las salidas dando cumplimiento a lo programado</t>
  </si>
  <si>
    <t>El control es efectivo por cuanto no se ha materializado riesgo.</t>
  </si>
  <si>
    <t>Se evidencia tratamiento de la acción con el consolidado de bienes y servicios.</t>
  </si>
  <si>
    <t>Los técnicos operativos validan y registran las diferentes actividades relacionadas con el uso de los servicios y bienes en planillas, informes o el que aplique de acuerdo con el proveedor del servicio.</t>
  </si>
  <si>
    <t>Generar informe de avances de los servicios prestados y contratos relacionados con los soportes y planillas que apliquen</t>
  </si>
  <si>
    <t>Tecnico Operativo</t>
  </si>
  <si>
    <t xml:space="preserve">11/02/2022: Se esta generando la herramienta para realizar el seguimiento y se suben las evidencias una vez se cumpla el trimestre.
Se consolidada en archivo excel ejecución de contratos de apoyo a la supervisión desde la gestión de Apoyo Logístico. </t>
  </si>
  <si>
    <t>Se generan informes por parte de los Tecnicos operativos evidenciando la ejecución de los servicios y su autorización.</t>
  </si>
  <si>
    <t>Técnico operativo</t>
  </si>
  <si>
    <t>Informes</t>
  </si>
  <si>
    <t xml:space="preserve">Se realiza seguimiento al control se adjuntan los informes lo cual da cuenta de su ejecución el control fue efectivo por cuanto el riesgo no se ha materializado </t>
  </si>
  <si>
    <t>Se evidencia la consolidación de los avances de la ejecución de los contratos de apoyo logistico, dando cumplimiento a lo programado</t>
  </si>
  <si>
    <t>Información</t>
  </si>
  <si>
    <t>Errores de software</t>
  </si>
  <si>
    <t>Mantenimiento Insuficiente</t>
  </si>
  <si>
    <t>Perdida de disponibilidad</t>
  </si>
  <si>
    <t xml:space="preserve">     Entre 10 y 50 SMLMV </t>
  </si>
  <si>
    <t>Automático</t>
  </si>
  <si>
    <t>Incendios</t>
  </si>
  <si>
    <t>Mantenimiento inadecuado</t>
  </si>
  <si>
    <t>Saturación del sistema de información</t>
  </si>
  <si>
    <t>Ausencia del personal</t>
  </si>
  <si>
    <t>Ausencia de servicios de apoyo</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</si>
  <si>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</si>
  <si>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</si>
  <si>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</si>
  <si>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</si>
  <si>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</si>
  <si>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</si>
  <si>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</si>
  <si>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</si>
  <si>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</si>
  <si>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</si>
  <si>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</si>
  <si>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</si>
  <si>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</si>
  <si>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</si>
  <si>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</si>
  <si>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</si>
  <si>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</si>
  <si>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</si>
  <si>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</si>
  <si>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</si>
  <si>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</si>
  <si>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</si>
  <si>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</si>
  <si>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</si>
  <si>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</si>
  <si>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</si>
  <si>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</si>
  <si>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</si>
  <si>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</si>
  <si>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</si>
  <si>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</si>
  <si>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</si>
  <si>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</si>
  <si>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</si>
  <si>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</si>
  <si>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</si>
  <si>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</si>
  <si>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</si>
  <si>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</si>
  <si>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</si>
  <si>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</si>
  <si>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</si>
  <si>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</si>
  <si>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</si>
  <si>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</si>
  <si>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</si>
  <si>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</si>
  <si>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</si>
  <si>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</si>
  <si>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</si>
  <si>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</si>
  <si>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</si>
  <si>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</si>
  <si>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</si>
  <si>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</si>
  <si>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</si>
  <si>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</si>
  <si>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</si>
  <si>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</si>
  <si>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</si>
  <si>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</si>
  <si>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</si>
  <si>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</si>
  <si>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</si>
  <si>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</si>
  <si>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</si>
  <si>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</si>
  <si>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</si>
  <si>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</si>
  <si>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</si>
  <si>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</si>
  <si>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</si>
  <si>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</si>
  <si>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</si>
  <si>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</si>
  <si>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</si>
  <si>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</si>
  <si>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</si>
  <si>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</si>
  <si>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</si>
  <si>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</si>
  <si>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</si>
  <si>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</si>
  <si>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</si>
  <si>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</si>
  <si>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</si>
  <si>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</si>
  <si>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</si>
  <si>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</si>
  <si>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</si>
  <si>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</si>
  <si>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</si>
  <si>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</si>
  <si>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</si>
  <si>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</si>
  <si>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</si>
  <si>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</si>
  <si>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</si>
  <si>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</si>
  <si>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</si>
  <si>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</si>
  <si>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</si>
  <si>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</si>
  <si>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</si>
  <si>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</si>
  <si>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</si>
  <si>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</si>
  <si>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</si>
  <si>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</si>
  <si>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</si>
  <si>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</si>
  <si>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</si>
  <si>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</si>
  <si>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</si>
  <si>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</si>
  <si>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</si>
  <si>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</si>
  <si>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</si>
  <si>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</si>
  <si>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</si>
  <si>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</si>
  <si>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Total dependencia para la prestación del servicio por parte de un tercero</t>
  </si>
  <si>
    <t>Mal funcionamiento del Software</t>
  </si>
  <si>
    <t>Daño causado por un tercero</t>
  </si>
  <si>
    <t>Fallo de los enlaces de comunicación</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</si>
  <si>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</si>
  <si>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</si>
  <si>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</si>
  <si>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</si>
  <si>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</si>
  <si>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</si>
  <si>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</si>
  <si>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</si>
  <si>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</si>
  <si>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</si>
  <si>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</si>
  <si>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</si>
  <si>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</si>
  <si>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</si>
  <si>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</si>
  <si>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</si>
  <si>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</si>
  <si>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</si>
  <si>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</si>
  <si>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</si>
  <si>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</si>
  <si>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</si>
  <si>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</si>
  <si>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</si>
  <si>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</si>
  <si>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ALTERACIONES DE ORDEN SOCIAL</t>
  </si>
  <si>
    <t>Huelgas o paros</t>
  </si>
  <si>
    <t>Hurtos o vandalismo</t>
  </si>
  <si>
    <t>TABLA DE VULNERABILIDADES</t>
  </si>
  <si>
    <t>VULNERABILIDAD</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</si>
  <si>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</si>
  <si>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</si>
  <si>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</si>
  <si>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</si>
  <si>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</si>
  <si>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</si>
  <si>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</si>
  <si>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</si>
  <si>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</si>
  <si>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</si>
  <si>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</si>
  <si>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</si>
  <si>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</si>
  <si>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</si>
  <si>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</si>
  <si>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</si>
  <si>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</si>
  <si>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</si>
  <si>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</si>
  <si>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</si>
  <si>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</si>
  <si>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</si>
  <si>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</si>
  <si>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</si>
  <si>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</si>
  <si>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</si>
  <si>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</si>
  <si>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</si>
  <si>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</si>
  <si>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</si>
  <si>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</si>
  <si>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</si>
  <si>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</si>
  <si>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</si>
  <si>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</si>
  <si>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</si>
  <si>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</si>
  <si>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</si>
  <si>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</si>
  <si>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</si>
  <si>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</si>
  <si>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</si>
  <si>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</si>
  <si>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</si>
  <si>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</si>
  <si>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</si>
  <si>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</si>
  <si>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</si>
  <si>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</si>
  <si>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</si>
  <si>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</si>
  <si>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</si>
  <si>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</si>
  <si>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</si>
  <si>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</si>
  <si>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</si>
  <si>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</si>
  <si>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</si>
  <si>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</si>
  <si>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Confidencialidad</t>
  </si>
  <si>
    <t>Perdidad de Integridad</t>
  </si>
  <si>
    <t>Aceptar</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</si>
  <si>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</si>
  <si>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</si>
  <si>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</si>
  <si>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</si>
  <si>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</si>
  <si>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</si>
  <si>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</si>
  <si>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</si>
  <si>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</si>
  <si>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</si>
  <si>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</si>
  <si>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</si>
  <si>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</si>
  <si>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</si>
  <si>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</si>
  <si>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</si>
  <si>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</si>
  <si>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Reducir</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</si>
  <si>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</si>
  <si>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</si>
  <si>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</si>
  <si>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</si>
  <si>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</si>
  <si>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</si>
  <si>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</si>
  <si>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</si>
  <si>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</si>
  <si>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</si>
  <si>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</si>
  <si>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</si>
  <si>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</si>
  <si>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</si>
  <si>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</si>
  <si>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</si>
  <si>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</si>
  <si>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</si>
  <si>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</si>
  <si>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</si>
  <si>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</si>
  <si>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</si>
  <si>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</si>
  <si>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</si>
  <si>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</si>
  <si>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</si>
  <si>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</si>
  <si>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</si>
  <si>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</si>
  <si>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</si>
  <si>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</si>
  <si>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Inicia con planificar la Gestión Tecnológica y de la Información basados en los dominios de arquitectura empresarial de TI, y finaliza con el  Seguimiento y Evaluación.</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</si>
  <si>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</si>
  <si>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</si>
  <si>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</si>
  <si>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Informe de desactivación de usuarios y entrega de paz y salvos</t>
  </si>
  <si>
    <t>No aplica</t>
  </si>
  <si>
    <t>Socializar los lineamientos normativos y buenas prácticas existentes de derechos de autor y propiedad intelectual</t>
  </si>
  <si>
    <t>Responsable de contratación</t>
  </si>
  <si>
    <t>No se han realizado esta acción</t>
  </si>
  <si>
    <t>Febrero:  se subio el informe de generación de paz y salvo.  Se desabilitaron cuentas asociados viejas asociadas al  dominio  uesnet.log. 
Marzo: se presenta el informe y reporte de de paz y salvo. Se debe depurar la herramienta frente a unos paz y salvos de años anteriores.</t>
  </si>
  <si>
    <t>Wilson Rojas</t>
  </si>
  <si>
    <t>Informe</t>
  </si>
  <si>
    <t>Informar de manera oportuna a la oficina y autoridades competentes</t>
  </si>
  <si>
    <t>Se realiza seguimiento al control y se adjuntan los soportes de su ejecución, el control fue efectivo por cuanto el riesgo no se ha materializado</t>
  </si>
  <si>
    <t xml:space="preserve">Se adelanta seguimiento a la acción,  no se adjuntan evidencias por cual la misma está en ejecución </t>
  </si>
  <si>
    <t>El control es efectivo por cuanto no se ha materializado el riesgo.</t>
  </si>
  <si>
    <t>No se evidencia tratamiento de la acción.
Sugerencia: Para evitar la materialización del riesgo se sugiere adelantar el tema de PDP y propiedad intelectual.</t>
  </si>
  <si>
    <t>Clausulas contractuales de derechos de propiedad intelectual</t>
  </si>
  <si>
    <t>Febrero: en las obligaciones generales de la minuta de contratos se establece la propiedad intelectual que deben tener los contratistas y proveedores (Clausula 16). Por otro lado Colombia compra eficiente tiene una guia para el manejo de las entidades y proveedores sobre derechos de propiedad intelectual
Marzo: no se realizaron contratos con minuta, solo se realizaron orden de compra que estan bajo el amparo de los lineamientos de la TVEC</t>
  </si>
  <si>
    <t>Laura Paiba- Carlos Cuartas</t>
  </si>
  <si>
    <t>Minutas de Contrato</t>
  </si>
  <si>
    <t>N/A</t>
  </si>
  <si>
    <r>
      <t xml:space="preserve">La OCI verifica evidencias sobre la ejecución del control y se encuentra acorde con el descrito, dando cumplimiento.
</t>
    </r>
    <r>
      <rPr>
        <b/>
        <sz val="8"/>
        <color theme="1"/>
        <rFont val="Arial Narrow"/>
        <family val="2"/>
      </rPr>
      <t>NOTA:</t>
    </r>
    <r>
      <rPr>
        <sz val="8"/>
        <color theme="1"/>
        <rFont val="Arial Narrow"/>
        <family val="2"/>
      </rPr>
      <t xml:space="preserve">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</si>
  <si>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r>
      <t xml:space="preserve">Se validaron evidencias de control y se validó de manera aleatoiria en los contratos y se encuentra la cláusula de derechos de propiedad intelectual. 
</t>
    </r>
    <r>
      <rPr>
        <b/>
        <sz val="8"/>
        <color theme="1"/>
        <rFont val="Arial Narrow"/>
        <family val="2"/>
      </rPr>
      <t>NOTA</t>
    </r>
    <r>
      <rPr>
        <sz val="8"/>
        <color theme="1"/>
        <rFont val="Arial Narrow"/>
        <family val="2"/>
      </rPr>
      <t>: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</si>
  <si>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r>
      <t xml:space="preserve">Se verifica las evidencias donde hay correos de autorización de salida de bienes y servicios  Se sugiere que el consolidado de salidas sea validado y visto bueno del Jefe de SAF.
</t>
    </r>
    <r>
      <rPr>
        <b/>
        <sz val="8"/>
        <color theme="1"/>
        <rFont val="Arial Narrow"/>
        <family val="2"/>
      </rPr>
      <t>NOTA</t>
    </r>
    <r>
      <rPr>
        <sz val="8"/>
        <color theme="1"/>
        <rFont val="Arial Narrow"/>
        <family val="2"/>
      </rPr>
      <t>: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</si>
  <si>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r>
      <t xml:space="preserve">Se validan evidencias presentadas y se observan correos de ordenes de servicio, se sugiere contar con las plantilas a las que hace referencia de descripción del control.
</t>
    </r>
    <r>
      <rPr>
        <b/>
        <sz val="8"/>
        <color theme="1"/>
        <rFont val="Arial Narrow"/>
        <family val="2"/>
      </rPr>
      <t xml:space="preserve">NOTA: </t>
    </r>
    <r>
      <rPr>
        <sz val="8"/>
        <color theme="1"/>
        <rFont val="Arial Narrow"/>
        <family val="2"/>
      </rPr>
      <t>"La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</si>
  <si>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t xml:space="preserve">Inicia con la planeación de la contratación y la planeación para la atención de las demandas y acciones constitucionales instauradas y termina con la gestión del control del cierre y liquidación contractual y el cumplimiento de las Ordenes Judiciales  </t>
  </si>
  <si>
    <t>Posibilidad de direccionar la contratación de la Unidad para favorecimiento propio o de terceros por generación de amiguismos, clientelismo y tráfico de influencias</t>
  </si>
  <si>
    <t xml:space="preserve"> favorecimiento propio o de terceros </t>
  </si>
  <si>
    <t>Amigismo o clientelismo y tráfico de infdluencias</t>
  </si>
  <si>
    <t xml:space="preserve">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t>
  </si>
  <si>
    <t xml:space="preserve">Informe de resultados de la revisión cuatrimestral aleatoria  del 10% de los contratos suscritos durante el periodo de verificación frente al cumplimiento de los requisitos legales vigentes </t>
  </si>
  <si>
    <t>Líder de contratación</t>
  </si>
  <si>
    <t>10/02/2022
10/03/2022
08/04/2022</t>
  </si>
  <si>
    <t xml:space="preserve">Acción en ejecución
Acción en ejecución 
Acción en ejecución  </t>
  </si>
  <si>
    <t>10/02/2022
10/03/2022
08/04/2022</t>
  </si>
  <si>
    <t xml:space="preserve">
Se realizaron  comités
No se realizaron  comités en el mes de febrero.
Se realizó  comité el 07 de marzo. </t>
  </si>
  <si>
    <t xml:space="preserve">Líder de contratación </t>
  </si>
  <si>
    <t xml:space="preserve">
Actas de comités de contratación, las cuales no se aportan  en virtud del parágrafo del artículo 19 de la ley 1712 de 2014-
  </t>
  </si>
  <si>
    <t xml:space="preserve">Generar la alerta ante las instancias competentes   frente a la presunta existencia de actos de corrupción </t>
  </si>
  <si>
    <t>Se evidencia la efectividad del control por cuanto el riesgo no se ha materializado, las evidencias dan cuenta de su ejecución según lo progranado</t>
  </si>
  <si>
    <t>A la fecha no se cuenta con las evidencias del desarrollo de la acción por cuanto la misma está en ejecucion</t>
  </si>
  <si>
    <r>
      <rPr>
        <b/>
        <sz val="11"/>
        <color theme="1"/>
        <rFont val="Arial Narrow"/>
        <family val="2"/>
      </rPr>
      <t>10/05/2022</t>
    </r>
    <r>
      <rPr>
        <sz val="11"/>
        <color theme="1"/>
        <rFont val="Arial Narrow"/>
        <family val="2"/>
      </rPr>
      <t>. De acuerdo con la evaluación del control del riesgo, y teniendo en cuenta que no se reporta materialización del riesgo, se determina que el control ha sido efectivo.</t>
    </r>
  </si>
  <si>
    <r>
      <rPr>
        <b/>
        <sz val="11"/>
        <color theme="1"/>
        <rFont val="Arial Narrow"/>
        <family val="2"/>
      </rPr>
      <t>10/05/2022</t>
    </r>
    <r>
      <rPr>
        <sz val="11"/>
        <color theme="1"/>
        <rFont val="Arial Narrow"/>
        <family val="2"/>
      </rPr>
      <t>. Según el seguimiento de la OAP, se reporta que, a la fecha, no se cuentan con las evidencias del desarrollo de la acción planteada y que esta está en ejecución, congruente con lo manifestado por el responsable. Considerando lo anterior, para la evaluación que le concierne a la OCI, se determina que la acción está en proceso.</t>
    </r>
  </si>
  <si>
    <t> </t>
  </si>
  <si>
    <t xml:space="preserve">Solicitar a la instancia superior correspondiente la reasignación  de la responsabilidad de la ejecución de la actividad involucrada de manera provisional a otro responsable competente, mientras se esclarecen los hechos, cuando aplique </t>
  </si>
  <si>
    <t>Posibilidad de favorecer indebidamente intereses de tercertos por la generación de conceptos jurídicos inadecuados por por generación de amiguismos, clientelismo y tráfico de influencias</t>
  </si>
  <si>
    <t>Generación de conceptos jurídicos inadecuados</t>
  </si>
  <si>
    <t>Se fundamentan los conceptos, mediante la utilización de legislación, doctrina y jurisprudencia aplicable a la materia objeto de análisis</t>
  </si>
  <si>
    <t xml:space="preserve">Informe de resultados de la revisión cuatrimestral aleatoria  del 10% de los conceptos proferidos durante el periodo de verificación frente al cumplimiento de los requisitos legales vigentes </t>
  </si>
  <si>
    <t>Líder del grupo de conceptos y Subdirector de Asuntos Legales</t>
  </si>
  <si>
    <t>10/02/2022
10/03/2022
08/04/2022</t>
  </si>
  <si>
    <r>
      <t xml:space="preserve">En el mes de enero 2022 se expidió el concepto con  radicado No. 20226000006553 cuyo asunto fue atender los interrogantes planteados por los concesionarios del servicio público de aseo de la ciudad, Área Limpia Distrito Capital S.A.S y Bogotá Limpia S.A.S. </t>
    </r>
    <r>
      <rPr>
        <strike/>
        <sz val="11"/>
        <color rgb="FF000000"/>
        <rFont val="Arial Narrow"/>
        <family val="2"/>
      </rPr>
      <t xml:space="preserve"> 
E</t>
    </r>
    <r>
      <rPr>
        <sz val="11"/>
        <color rgb="FF000000"/>
        <rFont val="Arial Narrow"/>
        <family val="2"/>
      </rPr>
      <t>n el mes de febrero 2022 se expidió el concepto con  radicado No. 20226000025251, sobre conservación correos electrónicos,
En el mes de marzo 2022 se expidió el concepto con  radicado No.20226000021233, relacionado con la Resolución 231 de 2021.</t>
    </r>
  </si>
  <si>
    <t xml:space="preserve">Líder grupo de conceptos </t>
  </si>
  <si>
    <t>Concepto Jurídico</t>
  </si>
  <si>
    <r>
      <rPr>
        <b/>
        <sz val="11"/>
        <color theme="1"/>
        <rFont val="Arial Narrow"/>
        <family val="2"/>
      </rPr>
      <t>10/05/2022</t>
    </r>
    <r>
      <rPr>
        <sz val="11"/>
        <color theme="1"/>
        <rFont val="Arial Narrow"/>
        <family val="2"/>
      </rPr>
      <t xml:space="preserve">. Según el seguimiento de la OAP, se evidencia la ejecución y efectividad del control de este riesgo, en concordancia con lo descrito por el responsable. Para la evaluación que le compete a la OCI, se realiza la  verificación de los cuatro (4) archivos presentados como soportes, y, como resultado, se confirma la ejecución del control. </t>
    </r>
  </si>
  <si>
    <r>
      <rPr>
        <b/>
        <sz val="11"/>
        <color theme="1"/>
        <rFont val="Arial Narrow"/>
        <family val="2"/>
      </rPr>
      <t>10/05/2022</t>
    </r>
    <r>
      <rPr>
        <sz val="11"/>
        <color theme="1"/>
        <rFont val="Arial Narrow"/>
        <family val="2"/>
      </rPr>
      <t>. De acuerdo con la evaluación del control del riesgo y considerando que este no se reporta como materializado, se concluye que el control ha sido efectivo.</t>
    </r>
  </si>
  <si>
    <t>Los integrantes del grupo de conceptos, cuando lo estimen necesario, convocan a mesas de trabajo para analisis y estudio del tema objeto de consulta</t>
  </si>
  <si>
    <t>10/02/2022
10/03/2022
08/04/2022</t>
  </si>
  <si>
    <t xml:space="preserve">En el mes de enero de llevó a cabo mesa de trabajo con  la Subdireción de Recolección Barrido y Limpieza.
En el mes de febrero no  se llevaron  a cabo mesas de trabajo, para la expedición de concepto 
En el mes de marzo no  se llevó a cabo mesa de trabajo, para la expedición del concepto.  </t>
  </si>
  <si>
    <t xml:space="preserve">Citación a reunión </t>
  </si>
  <si>
    <r>
      <rPr>
        <b/>
        <sz val="11"/>
        <color theme="1"/>
        <rFont val="Arial Narrow"/>
        <family val="2"/>
      </rPr>
      <t>10/05/2022</t>
    </r>
    <r>
      <rPr>
        <sz val="11"/>
        <color theme="1"/>
        <rFont val="Arial Narrow"/>
        <family val="2"/>
      </rPr>
      <t xml:space="preserve">. Según el seguimiento de la OAP, se evidencia la ejecución y efectividad del control de este riesgo, en concordancia con lo descrito por el responsable. Para la evaluación que le compete a la OCI, se realiza la  verificación de un (1) archivo presentado como soporte, y, como resultado, se confirma la ejecución del control. </t>
    </r>
  </si>
  <si>
    <t>Inicia con la Contextualización de los Mensajes y termina con la evaluación de resultados y monitoreo recurrente de canales</t>
  </si>
  <si>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</si>
  <si>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Tergiversación de la información de la entidad </t>
  </si>
  <si>
    <t xml:space="preserve">Fallas en los controles y omisión de la responsabilidad de revisión y aprobación de los contenidos en la comunicación interna y externa </t>
  </si>
  <si>
    <t>El líder del proceso o quien delegue adelantará el Consejo de redaccion con el fin de revisar los temas propuestos con el equipo de trabajo. Cuando se presentan observaciones los colaboradores las toman en cuenta durante el proceso de producción de contenidos, la evidencia se encuentra en las actas del Consejo de redaccion</t>
  </si>
  <si>
    <t>Seguimiento y monitoreo mensual de medios de comunicación</t>
  </si>
  <si>
    <t>El asignado/Oficina de comunicaciones</t>
  </si>
  <si>
    <t xml:space="preserve">
31/03/2022</t>
  </si>
  <si>
    <t xml:space="preserve">
Se realiza monitoreo de medios de comunicacion externa para el trimestre correspondiente a los meses de enero, febrero y marzo, esta herramienta se utiliza como un medio de alerta para conocer en el menor tiempo posible las noticias que emiten los diferentes medios de comunicacion, como radio, prensa, television y paginas web, acerca dela entidad.
</t>
  </si>
  <si>
    <t xml:space="preserve">
31/03/2022
</t>
  </si>
  <si>
    <t xml:space="preserve">
Se realiza consejo de redaccion en este espacio se revisan los temas a trabajar  y quedan consignados en el acta lo que saldra publicado. </t>
  </si>
  <si>
    <t xml:space="preserve">Sara Gabriela Ortega Beltran
</t>
  </si>
  <si>
    <t xml:space="preserve">
Acta consejo de redaccion</t>
  </si>
  <si>
    <t>Emitir comunicados de prensa con la aclaración de la información por los diferentes canales de comunicación interna y externa</t>
  </si>
  <si>
    <t>Se verifica el desarrollo del consejo de redacción en la revisión de los temas contemplados en el control el cual fe efectivo por cuanto no se materializó el riesgo</t>
  </si>
  <si>
    <t>Se evidencia el monitoreo de medios conforme a lo programado</t>
  </si>
  <si>
    <r>
      <rPr>
        <b/>
        <sz val="11"/>
        <color theme="1"/>
        <rFont val="Arial Narrow"/>
        <family val="2"/>
      </rPr>
      <t>06/05/2022</t>
    </r>
    <r>
      <rPr>
        <sz val="11"/>
        <color theme="1"/>
        <rFont val="Arial Narrow"/>
        <family val="2"/>
      </rPr>
      <t xml:space="preserve">. Según el seguimiento de la OAP, se evidencia la ejecución  y efectividad del control de este riesgo, en concordancia con lo descrito por el responsable. Para la evaluación que le compete a la OCI, se realiza la  verificación de las cinco (5) actas  de los consejos de redacción presentadas como soportes, y, como resultado, se confirma la ejecución del control. Se especifica que en ningún acta se presentaron observaciones al proceso de producción de contenidos. </t>
    </r>
    <r>
      <rPr>
        <b/>
        <sz val="11"/>
        <color theme="1"/>
        <rFont val="Arial Narrow"/>
        <family val="2"/>
      </rPr>
      <t xml:space="preserve">Nota 1: </t>
    </r>
    <r>
      <rPr>
        <sz val="11"/>
        <color theme="1"/>
        <rFont val="Arial Narrow"/>
        <family val="2"/>
      </rPr>
      <t xml:space="preserve">La descripción del riesgo indica la posibilidad de "beneficiar" a terceros por la tergiversación de la información; se sugiere evaluar la posiblidad de incluir el verbo "perjudicar", porque es la consecuencia opuesta e igual de adversa. </t>
    </r>
    <r>
      <rPr>
        <b/>
        <sz val="11"/>
        <color theme="1"/>
        <rFont val="Arial Narrow"/>
        <family val="2"/>
      </rPr>
      <t xml:space="preserve">Nota 2: </t>
    </r>
    <r>
      <rPr>
        <sz val="11"/>
        <color theme="1"/>
        <rFont val="Arial Narrow"/>
        <family val="2"/>
      </rPr>
      <t>Se sugiere llevar una enumeración consecutiva de las actas de los consejos de redacción, para su debida identificación.</t>
    </r>
  </si>
  <si>
    <r>
      <rPr>
        <b/>
        <sz val="11"/>
        <color theme="1"/>
        <rFont val="Arial Narrow"/>
        <family val="2"/>
      </rPr>
      <t>06/05/2022</t>
    </r>
    <r>
      <rPr>
        <sz val="11"/>
        <color theme="1"/>
        <rFont val="Arial Narrow"/>
        <family val="2"/>
      </rPr>
      <t>. De acuerdo con la evaluación del control del riesgo y considerando que este no se reporta como materializado, se concluye que el control ha sido efectivo.</t>
    </r>
  </si>
  <si>
    <r>
      <rPr>
        <b/>
        <sz val="11"/>
        <color theme="1"/>
        <rFont val="Arial Narrow"/>
        <family val="2"/>
      </rPr>
      <t>06/05/2022</t>
    </r>
    <r>
      <rPr>
        <sz val="11"/>
        <color theme="1"/>
        <rFont val="Arial Narrow"/>
        <family val="2"/>
      </rPr>
      <t>. Según el seguimiento de la OAP, se evidencia la ejecución de la acción planteada. De acuerdo con la evaluación que le concierne a la OCI, se realiza la revisión de los tres (3) reportes de monitoreo de medios y las tres (3)  matrices presentados como soportes, y, como resultado, se valida la calificación de la segunda línea de defensa.</t>
    </r>
  </si>
  <si>
    <t>El colaborador que está generando el contenido valida la información con la fuente primaria, cuando se presenten observaciones se realizan los cambios correspondientes, se evidencia por correo electrónico</t>
  </si>
  <si>
    <t>Informes mensuales de piezas gráficas, piezas audiovisuales y redes socuiales</t>
  </si>
  <si>
    <t xml:space="preserve">
 31/03/2022
</t>
  </si>
  <si>
    <t xml:space="preserve">
Se realiza informe trimestral de piezas graficas audiovisales  y redes sociales del manera indivudual , correspondientes a los meses de enero febrero y marzo en los cuales se pueden evidenciar la produccion de la oficna de comunicaciones.</t>
  </si>
  <si>
    <t xml:space="preserve">
31/03/2022
</t>
  </si>
  <si>
    <t xml:space="preserve">
Se realiza retroalimentacion del trabajo grafico realizado por los colaboradores de la oficina ya sea por correo electronco o por whatsapp, ya que este se ha convertido en una herramienta  para el desrrollo de las labores diaras.</t>
  </si>
  <si>
    <t>Sara Gabriela Ortega Beltran</t>
  </si>
  <si>
    <t>Impresion de correos electronicos y waasp.</t>
  </si>
  <si>
    <t>Se evidencia el cumplimiento del control a través de las evidencias aportadas, el control fue efectivo por cuanto no se materializó el riesgo</t>
  </si>
  <si>
    <t xml:space="preserve">Se evidencia el informe de piezas conforme a lo programado en la acción. </t>
  </si>
  <si>
    <r>
      <rPr>
        <b/>
        <sz val="11"/>
        <color theme="1"/>
        <rFont val="Arial Narrow"/>
        <family val="2"/>
      </rPr>
      <t>06/05/2022</t>
    </r>
    <r>
      <rPr>
        <sz val="11"/>
        <color theme="1"/>
        <rFont val="Arial Narrow"/>
        <family val="2"/>
      </rPr>
      <t>. Según el seguimiento de la OAP, se evidencia la ejecución y efectividad del control de este riesgo, en concordancia con lo descrito por el responsable. Para la evaluación que le compete a la OCI, se realiza la  verificación de los cinco (5) archivos presentados como soportes, y, como resultado, se confirma la ejecución del control.</t>
    </r>
  </si>
  <si>
    <r>
      <rPr>
        <b/>
        <sz val="11"/>
        <color theme="1"/>
        <rFont val="Arial Narrow"/>
        <family val="2"/>
      </rPr>
      <t>06/05/2022</t>
    </r>
    <r>
      <rPr>
        <sz val="11"/>
        <color theme="1"/>
        <rFont val="Arial Narrow"/>
        <family val="2"/>
      </rPr>
      <t>. Según el seguimiento de la OAP, se evidencia la ejecución de la acción planteada. De acuerdo con la evaluación que le concierne a la OCI, se realiza la revisión de los tres (3) reportes  presentados como soportes, y, como resultado, se valida la calificación de la segunda línea de defensa.</t>
    </r>
  </si>
  <si>
    <t>El líder del proceso verifica y aprueba los contenidos previo a su publicación teniendo en cuenta las observaciones realizadas en el Consejo de redaccion. Si se presentan ajustes el colaborador responsable realiza los cambios. La evidencia se encuentra en correos electrónicos o documento que consta la aprobación del contenido.</t>
  </si>
  <si>
    <r>
      <rPr>
        <b/>
        <sz val="11"/>
        <color theme="1"/>
        <rFont val="Arial Narrow"/>
        <family val="2"/>
      </rPr>
      <t>06/05/2022</t>
    </r>
    <r>
      <rPr>
        <sz val="11"/>
        <color theme="1"/>
        <rFont val="Arial Narrow"/>
        <family val="2"/>
      </rPr>
      <t>. Según el seguimiento de la OAP, se evidencia la ejecución y efectividad del control de este riesgo, en concordancia con lo descrito por el responsable. Para la evaluación que le compete a la OCI, se realiza la  verificación de los cinco (5) archivos presentados como soportes, y, como resultado, se encuentra que los documentos soporte no evidencian las verificaciones y aprobaciones de los contenidos por parte del lider del proceso de comunicaciones,  tal  como se indica en la descripción del control.. Se concluye que el control no se ha efectuado adecuadamente, más sin embargo, no hay concreción del riesgo.</t>
    </r>
  </si>
  <si>
    <r>
      <rPr>
        <b/>
        <sz val="11"/>
        <color theme="1"/>
        <rFont val="Arial Narrow"/>
        <family val="2"/>
      </rPr>
      <t>06/05/2022</t>
    </r>
    <r>
      <rPr>
        <sz val="11"/>
        <color theme="1"/>
        <rFont val="Arial Narrow"/>
        <family val="2"/>
      </rPr>
      <t>. De acuerdo con la evaluación del control del riesgo, se concluye que el control  no se ejecutó según su descripción. No obstante, no se reporta materialización del riesgo.</t>
    </r>
  </si>
  <si>
    <t>Inicia con la elaboración del  diagnóstico del contexto interno y externo y la Formulación del marco estratégico; y finaliza con el seguimiento y evaluación de la estrategia, recursos y la gestión y el  seguimiento al Modelo Integrado de Planeación y Gestión</t>
  </si>
  <si>
    <t>Posibilidad de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</si>
  <si>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</si>
  <si>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</si>
  <si>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Procesos de actualización de conocimiento al equipo de la OAP sobre temas relacionados con la oficina que permitan fortalecer sus competencias y gestión en la entidad</t>
  </si>
  <si>
    <t xml:space="preserve">Hacer la revision de los documentos del SIG asociados al proceso para determinar la necesidad de ajustar o documentar nuevos controles </t>
  </si>
  <si>
    <t>OAP</t>
  </si>
  <si>
    <t>02/03/2022
18/04/2022</t>
  </si>
  <si>
    <t>Se realizó la revisión y ajuste de los documentos asociados a la administracion de riesgos 
Se realizó la revision y actualización de los siguientes documentos de direccionamiento estrategico DES-IN-01 Elaboración, actualización y control de la documentación del SIG
DES-FM-24  Propuesta del Cambio y Plan de Acción
DES-PC-01 Control de las Salidas no conformes
DES-FM-03 Control Salidas No Conformes
DES-FM-23 Requisitos de los productos o servicios de la UAESP
DES-PC-14 Revisión por la dirección
DES-FM-22 Informe de revisión por la dirección</t>
  </si>
  <si>
    <t>Se realizaron dos jornadas de capacitación en temas de fortalecimiento organizacional los dias 14 y 23 de febrero</t>
  </si>
  <si>
    <t>Gestor del proceso</t>
  </si>
  <si>
    <t>Citaciones a capacitacion</t>
  </si>
  <si>
    <t>Se realiza el reporte de las actividades conforme a lo programado y se adjuntan las evidencias que dan cuenta de su cumplimiento, el control fue efectivo por cuanto no se materializó el riesgo</t>
  </si>
  <si>
    <t xml:space="preserve">Se realizan las actividades conforme lo programado y se adjuntan las evidencias correspondientes </t>
  </si>
  <si>
    <r>
      <rPr>
        <b/>
        <sz val="11"/>
        <color theme="1"/>
        <rFont val="Arial Narrow"/>
        <family val="2"/>
      </rPr>
      <t xml:space="preserve">04/05/2022: </t>
    </r>
    <r>
      <rPr>
        <sz val="11"/>
        <color theme="1"/>
        <rFont val="Arial Narrow"/>
        <family val="2"/>
      </rPr>
      <t>Se observan capturas de pantalla de citaciones a reuniones en las fechas señaladas por el proceso, sin embargo no se observa evidencia de la ejeucicón de las mismas.</t>
    </r>
  </si>
  <si>
    <r>
      <t>04/05/2022:</t>
    </r>
    <r>
      <rPr>
        <sz val="11"/>
        <color theme="1"/>
        <rFont val="Arial Narrow"/>
        <family val="2"/>
      </rPr>
      <t>Dado el reporte efectuado por el proceso no se observa materialización del riesgo, por ende se concluye que el control es efectivo</t>
    </r>
  </si>
  <si>
    <t>Socialización a los procesos de los lineamientos documentados en el marco del SIG</t>
  </si>
  <si>
    <t xml:space="preserve">Realizar el seguimiento de las capacitaciones contempladas en el proceso inducción y reinduccion aprobadas en el PIC en torno a los temas asociados a la ley de transparecia y anticorrupción, antisoborno y conflictos de interés </t>
  </si>
  <si>
    <t>02/03/2022
18/04/2022</t>
  </si>
  <si>
    <t xml:space="preserve">Se realizó el seguimiento alas capacitaciones contepladas en el PIC, econtrando que el 17 de marzo se realizó socializacion de rendicion de cuentas, tema asociado a la ley de transparecia </t>
  </si>
  <si>
    <t>Se realizó la socialización de los lineamientos para la formulación del mapa y plan de menejo de riesgo y oportunidades</t>
  </si>
  <si>
    <t xml:space="preserve">Actas de reunión </t>
  </si>
  <si>
    <r>
      <rPr>
        <b/>
        <sz val="11"/>
        <color theme="1"/>
        <rFont val="Arial Narrow"/>
        <family val="2"/>
      </rPr>
      <t xml:space="preserve">04/05/2022: </t>
    </r>
    <r>
      <rPr>
        <sz val="11"/>
        <color theme="1"/>
        <rFont val="Arial Narrow"/>
        <family val="2"/>
      </rPr>
      <t>Se evidencian actas con las diferentes áreas, donde se brindan lineamientos respecto de la gestión de riesgo, lo que permite reflejar la gestión del control citado.</t>
    </r>
  </si>
  <si>
    <r>
      <rPr>
        <b/>
        <sz val="11"/>
        <color theme="1"/>
        <rFont val="Arial Narrow"/>
        <family val="2"/>
      </rPr>
      <t>04/05/2022:</t>
    </r>
    <r>
      <rPr>
        <sz val="11"/>
        <color theme="1"/>
        <rFont val="Arial Narrow"/>
        <family val="2"/>
      </rPr>
      <t xml:space="preserve">No se observa materialización del riesgo por ende se considera efectivo el control </t>
    </r>
  </si>
  <si>
    <t>Desde el elaboración del Plan Anual de Auditoria hasta el seguimiento al Plan de Mejoramiento</t>
  </si>
  <si>
    <t xml:space="preserve">Posibilidad de favorecimiento de terceros por presiones sobre los trabajos de auditoria interna buscando intereses particulares, por ausencia de principios institucionales o de auditoria ofreciendo dadivas o intimidando para ocultar resultados de auditoria. </t>
  </si>
  <si>
    <t>1.Sobornos en procesos
2. Conflictos de interés
3. Presiones indebidas
4. Manipulación de la información</t>
  </si>
  <si>
    <t>Ausencia de los principios institucionales y de auditoría</t>
  </si>
  <si>
    <t>Firma de los auditores del formato "ECM-FM-10 Compromiso independencia y objetividad"</t>
  </si>
  <si>
    <t>Una charla al año a los auditores sobre Código de ëtica del IIA</t>
  </si>
  <si>
    <t>Oficina de Control Interno</t>
  </si>
  <si>
    <t>10/02/2022
03/03/2022
01/04/2022</t>
  </si>
  <si>
    <t xml:space="preserve">10/02/2022 El riesgo no se ha materializado. La charla (acción) se tiene programada para el transcurso del año. Pendiente definir la fecha 
03/03/2022 El riesgo no se ha materializado. La charla (acción)  se tiene programada para el transcurso del año. Pendiente definir la fecha 
01/04/2022 El riesgo no se ha materializado. La charla (acción) se tiene programada para el transcurso del año. Pendiente definir la fecha </t>
  </si>
  <si>
    <t>10/02/2022 El riesgo no se ha materializado.  Todos los auditores firmaron el Formato de Compromiso de Independencia y Objetividad según consta en documentos presentados como soporte.
03/03/2022 El riesgo no se ha materializado. Todos los auditores firmaron el Formato de Compromiso de Independencia y Objetividad según consta en documentos presentados como soporte.
01/04/2022 El riesgo no se ha materializado. Todos los auditores firmaron el Formato de Compromiso de Independencia y Objetividad según consta en documentos presentados como soporte.</t>
  </si>
  <si>
    <t>Formatos firmados por los auditores de Compromiso de Independencia y Objetividad (archivos en PDF).</t>
  </si>
  <si>
    <t>Aplicar el procedimiento SCI-PC-03 V1 Denuncias por Actos de Corrupción para el reporte de la situación.</t>
  </si>
  <si>
    <t>Se evidencia el desarrollo de control en la firma de los formatos de compromiso, el control fue efectivo por cuanto no se materializó el riesgo</t>
  </si>
  <si>
    <t>La acción no se ha desarrollado a la fecha, la cual está en trámite para la vigencia 2022</t>
  </si>
  <si>
    <t>02/05/2022 De acuerdo con seguimiento de la 2da linea de dedensa, el control se ha ejecutado y es efectivo.</t>
  </si>
  <si>
    <t>02/05/2022 El control ha sido efectivo</t>
  </si>
  <si>
    <t>02/05/2022 Aún no se ha ejecutado el plan, el cual tiene como lazp máximo diciembre del 2022</t>
  </si>
  <si>
    <t>Revisar informe final de Auditoría Interna  por parte del Jefe Oficina de Control Interno</t>
  </si>
  <si>
    <t>10/02/2021 El riesgo no se ha materializado. Todos los informes generados en el mes de enero del 2022 fueron aprobados por la Jefe de la OCI según consta en firma de los 11 documentos presentados como soporte.
03/03/2021 El riesgo no se ha materializado.  Todos los informes generados en el mes de febrero del 2022 fueron aprobados por la Jefe de la OCI según consta en firma de los 3 informes presentados como soporte.
01/04/2021 El riesgo no se ha materializado. Todos los informes generados en el mes de mazro del 2022 fueron aprobados por la Jefe de la OCI según consta en firma de los 4 informess presentados como soporte.</t>
  </si>
  <si>
    <t>Informes de auditoria en PDF de enero, febreroy marzo aprobados (firmados) por la Jefe de la OCI según consta en documentos presentados como soporte.</t>
  </si>
  <si>
    <t>Se evidencia el desarrollo de control en la aprobación de los informes por parte de la jefe de la OCI, el control fue efectivo por cuanto no se materializó el riesgo</t>
  </si>
  <si>
    <t xml:space="preserve">Planificar y Valorar la gestión documental desde su producción hasta su conservación, preservación y disposición final </t>
  </si>
  <si>
    <t xml:space="preserve">Posibilidad de favorecimiento propio o de un tercero por manipulación indevida de la información debido a la existencia de controles deficientes del proceso de gestión documental </t>
  </si>
  <si>
    <t xml:space="preserve">Manipulación indevida de la información  </t>
  </si>
  <si>
    <t xml:space="preserve">Existencia de controles deficientes del proceso de gestión documental </t>
  </si>
  <si>
    <t>ZONA RIESGO EXTREMA</t>
  </si>
  <si>
    <t>Control de calidad y seguimiento a la organización documental de la UAESP</t>
  </si>
  <si>
    <t>NO</t>
  </si>
  <si>
    <t>0</t>
  </si>
  <si>
    <t>ZONA RIESGO ALTA</t>
  </si>
  <si>
    <t xml:space="preserve">Capacitación y sensibilización trimestral a los funcionarios y contratistas de los lineamientos normativos de gestión documental refrerentes a manipulacion adecuada de archivos e informacion </t>
  </si>
  <si>
    <t>Subdirección Administrativa y Financiera - Gestión Documental</t>
  </si>
  <si>
    <t>Enero 31 de 2022 - 
Febrero 28 de 2022
Marzo 31 de 2022                  Abril 11 de 2022</t>
  </si>
  <si>
    <t xml:space="preserve">
1. Se realizo tres jornadas de capacitacion de personal nuevo sobre Gestión Documental. Los días 19.24 y 28 de enero
2. Se realizo tres jornadas de capacitacion de personal nuevo sobre Gestión Documental. El día 22 de febrero.
</t>
  </si>
  <si>
    <t xml:space="preserve">
1.  ( Enero): Se realiza control de calidad foliacion de consecutivos de la vigencia 2019 (1) entradas 
2. (Febrero): Se realiza control de calidad foliacion de consecutivos de la vigencia 2019 (1-2-3) 2018 ( -2) y predios.
3. Se realiza control de calidad foliacion de consecutivos de la vigencia 2019, 2020 (1) entradas  y 2019 (3).
</t>
  </si>
  <si>
    <t>servidores gestion documental</t>
  </si>
  <si>
    <t>Formatos de control de calidad</t>
  </si>
  <si>
    <t>Iniciar la reconstrucción del expediente con apoyo del proceso involucrado</t>
  </si>
  <si>
    <t>Se realiza el seguimiento al control el cual es efectivo, por lo que no se ha materializado el riesgo, se entregan los soportes de control de calidad</t>
  </si>
  <si>
    <t>Se realiza reporte de la acción y se adjuntan las evidencias de las capacitaciones lo cual es conforme a lo programado</t>
  </si>
  <si>
    <r>
      <rPr>
        <b/>
        <sz val="11"/>
        <color theme="1"/>
        <rFont val="Arial Narrow"/>
        <family val="2"/>
      </rPr>
      <t>02/05/2022</t>
    </r>
    <r>
      <rPr>
        <sz val="11"/>
        <color theme="1"/>
        <rFont val="Arial Narrow"/>
        <family val="2"/>
      </rPr>
      <t xml:space="preserve"> Revisado el seguimiento efectuado por la Segunda Linea de Defensa se reporta que el control se está ejecutando y ha sido efectivo, por lo que no se ha materializado el riesgo.
En pruebas aleatorias a soportes por parte de la OCI se evidenció el cumplimiento del control .</t>
    </r>
  </si>
  <si>
    <r>
      <rPr>
        <b/>
        <sz val="11"/>
        <color theme="1"/>
        <rFont val="Arial Narrow"/>
        <family val="2"/>
      </rPr>
      <t>02/05/2022</t>
    </r>
    <r>
      <rPr>
        <sz val="11"/>
        <color theme="1"/>
        <rFont val="Arial Narrow"/>
        <family val="2"/>
      </rPr>
      <t xml:space="preserve"> Revisado el seguimiento efectuado por la Segunda Linea de Defensa se reporta que se evidencian las capacitaciones conforme a lo programado</t>
    </r>
  </si>
  <si>
    <t>Control de atención de consultas en archivo de gestión centralizado y archivo central</t>
  </si>
  <si>
    <t>1. Se presenta base de excel con atencion de consulta y prestamo  de enero y febrero                                                                                              2. Se presenta base de excel con atencion de consulta y prestamo  de Marzo</t>
  </si>
  <si>
    <t>Base excel</t>
  </si>
  <si>
    <t xml:space="preserve">Validadción de originalidad y autencidad documental </t>
  </si>
  <si>
    <t>Se realiza el seguimiento al control el cual es efectivo, por lo que no se ha materializado el riesgo, se entregan los soportes de antencion de consulta y prestamo</t>
  </si>
  <si>
    <r>
      <rPr>
        <b/>
        <sz val="11"/>
        <color theme="1"/>
        <rFont val="Arial Narrow"/>
        <family val="2"/>
      </rPr>
      <t>02/05/2022</t>
    </r>
    <r>
      <rPr>
        <sz val="11"/>
        <color theme="1"/>
        <rFont val="Arial Narrow"/>
        <family val="2"/>
      </rPr>
      <t xml:space="preserve"> Revisado el seguimiento efectuado por la Segunda Linea de Defensa se reporta que el control se está ejecutando y ha sido efectivo, por lo que no se ha materializado el riesgo.</t>
    </r>
  </si>
  <si>
    <t xml:space="preserve">Verificación y unificación del Formato Único de Inventarios FUID </t>
  </si>
  <si>
    <t xml:space="preserve">
3. Se realiza registro de informacion en los FUID consecutivos de los meses enero y febrero.
Marzo                                                                                                            2. Se realiza registro de informacion de consecutivos de la vigencia 2019, 2020 (1) entradas  y 2019 (3).</t>
  </si>
  <si>
    <t>FUID</t>
  </si>
  <si>
    <t>Se realiza el seguimiento al control el cual es efectivo, por lo que no se ha materializado el riesgo, se entregan los FUID verificados durante el primer trimestre de 2022</t>
  </si>
  <si>
    <t/>
  </si>
  <si>
    <t>SI</t>
  </si>
  <si>
    <t>Recepcionar, registrar, asignar las PQRSD allegadas a la entidad, llevando a cabo el respectivo segumiento aleatorio en el cumplimiento de la oportunidad, calidad y calidez de las respuestas generadas.</t>
  </si>
  <si>
    <t xml:space="preserve">Posibilidad de beneficio propio o de un tercero por la incidencia benefica o perjudicialmente en el proceso de gestion de las PQRSD interpuestas por los usuarios con y sin conocimiento de causa por fallas en los controles de atención </t>
  </si>
  <si>
    <t xml:space="preserve"> incidencia benefica o perjudicialmente en el proceso de gestion de las PQRSD interpuestas por los usuarios con y sin conocimiento de causa</t>
  </si>
  <si>
    <t xml:space="preserve">fallas en los controles de atención  </t>
  </si>
  <si>
    <t>Por medio de los informes de gestion semanales y mensuales se verifican el cumplimiento de tiempos de respuesta.</t>
  </si>
  <si>
    <t>Participar en las jornadas de capacitacion de integridad y probidad realizadas por el proceso de talento humano.</t>
  </si>
  <si>
    <t>Equipo de servicio al ciudadano</t>
  </si>
  <si>
    <t>10/02/2022
10/03/2022</t>
  </si>
  <si>
    <t xml:space="preserve">10/02/2022: NO SE RELIZARON CAPACITACION EN ENERO
10/03/2022: NO SE RELIZARON CAPACITACION EN FEBRERO.
08/04/2022: NO SE RELIZARON CAPACITACION EN MARZO.
</t>
  </si>
  <si>
    <t>10/02/2022: Se realizan los seguimiento a los tiempos de respuesta de las PQRS proximas a vencer. De los cuales se generan archivos en excel para determinar las fechas del vencimiento.
10/03/2022: Se realizan los seguimiento a los tiempos de respuesta de las PQRS proximas a vencer. De los cuales se generan archivos en excel para determinar las fechas del vencimiento.
08/04/2022: Se realizan los seguimiento a los tiempos de respuesta de las PQRS proximas a vencer. De los cuales se generan archivos en excel para determinar las fechas del vencimiento.</t>
  </si>
  <si>
    <t>Willian Santana</t>
  </si>
  <si>
    <t>https://uaespdc-my.sharepoint.com/:f:/g/personal/peter_gomez_uaesp_gov_co/EuWCMfi8MxhHmgUgqM8IdswBlc7kXC84Z6Q0MBHnnTHbvg?e=B8Qfsg</t>
  </si>
  <si>
    <t>Solicitud de suspención de las actividades del servidor involucrado durante las averiguaciones pertinentes</t>
  </si>
  <si>
    <t>Se evidencia el cumplimiento del desarrollo del control en la periodicidad definida, se adjuntan los soportes pertinentes, se manifieta que el control fue efectivo por lo tanto el mismo no se ha materializado</t>
  </si>
  <si>
    <t>Durante el primer trimestre no se desarrolló la actividad</t>
  </si>
  <si>
    <r>
      <rPr>
        <b/>
        <sz val="11"/>
        <color theme="1"/>
        <rFont val="Arial Narrow"/>
        <family val="2"/>
      </rPr>
      <t>02/05/2022</t>
    </r>
    <r>
      <rPr>
        <sz val="11"/>
        <color theme="1"/>
        <rFont val="Arial Narrow"/>
        <family val="2"/>
      </rPr>
      <t xml:space="preserve"> De acuerdo con la evaluación efectuada por la segunda línea de defensa fue evidenciado el cumplimiento del control durante el primer trimestre del 2022. Fue evidenciado por la OCI en revisión aleatoria a soportes, el seguimiento semanal efectuado.</t>
    </r>
  </si>
  <si>
    <r>
      <rPr>
        <b/>
        <sz val="11"/>
        <color theme="1"/>
        <rFont val="Arial Narrow"/>
        <family val="2"/>
      </rPr>
      <t xml:space="preserve">02/05/2022 </t>
    </r>
    <r>
      <rPr>
        <sz val="11"/>
        <color theme="1"/>
        <rFont val="Arial Narrow"/>
        <family val="2"/>
      </rPr>
      <t>El control ha sido efectivo pues no se ha materializado el riesgo.</t>
    </r>
  </si>
  <si>
    <r>
      <rPr>
        <b/>
        <sz val="11"/>
        <color theme="1"/>
        <rFont val="Arial Narrow"/>
        <family val="2"/>
      </rPr>
      <t>02/05/2022</t>
    </r>
    <r>
      <rPr>
        <sz val="11"/>
        <color theme="1"/>
        <rFont val="Arial Narrow"/>
        <family val="2"/>
      </rPr>
      <t xml:space="preserve"> No se ha aplicado la acción del plan de manejo de riesgos, pues el proceso manifestó que de enero a marzo del 2022 no se han realizado capacitaciones de integridad y probidad por parte de talento Humano (Hay plazo hasta el 31/12/2022).</t>
    </r>
  </si>
  <si>
    <t>Socializar a nivel interno y externo,  los canales mediante los cuales se pueden denunciar actos por corrupcion.</t>
  </si>
  <si>
    <t>10/02/2022: NO SE RELIZO ESTA ACTIVIDAD EN ENERO.
10/03/2022: NO SE RELIZO ESTA ACTIVIDAD EN FEBRERO.
08/04/2022: SE RELIZO CAPACITACION DE INDUCCION Y REINDUCCION DE SERVICIO AL CIUDADANO, EN DONDE SE SOCILIZARON LOS CANALES DE DENUNCIAS POR ACTOS DE CORRUPCION.
https://teams.microsoft.com/_#/mp4/viewer/p2p/?threadId=19:meeting_M2IxMTE1ODUtMGFjNC00NWRmLTg1ZTYtMTcwNjczNjcyZjYx@thread.v2&amp;baseUrl=https:~2F~2Fuaespdc-my.sharepoint.com~2Fpersonal~2Fjohanna_mendez_uaesp_gov_co&amp;fileId=e812dac8-7504-4f98-b4d2-694d9f92917f&amp;ctx=p2p&amp;viewerAction=view</t>
  </si>
  <si>
    <t>Gestión de respuesta con el proceso o dependencia competente</t>
  </si>
  <si>
    <t xml:space="preserve">Durante el primer trimestre se desarrolló una jornada de capacitación, se adjunta la evidencia de su realización. </t>
  </si>
  <si>
    <r>
      <rPr>
        <b/>
        <sz val="11"/>
        <color theme="1"/>
        <rFont val="Arial Narrow"/>
        <family val="2"/>
      </rPr>
      <t>02/05/2022</t>
    </r>
    <r>
      <rPr>
        <sz val="11"/>
        <color theme="1"/>
        <rFont val="Arial Narrow"/>
        <family val="2"/>
      </rPr>
      <t xml:space="preserve"> Se dió cumplimiento al plan de acción, pues se evidenció que el 07 de marzo del 2022 fue ejecutada la acción de una inducción /reinducción interna donde fueron socializados los canales de denuncias por actos de corupción, el cual fue evidenciado en el link:
https://uaespdc-my.sharepoint.com/:v:/r/personal/johanna_mendez_uaesp_gov_co/Documents/Grabaciones/Inducci%C3%B3n%20-%20Reinducci%C3%B3n%20Atenci%C3%B3n%20al%20ciudadano%20-%20Grupo%2018_20220307_130424.mp4?csf=1&amp;web=1&amp;e=ffH4bk</t>
    </r>
  </si>
  <si>
    <t xml:space="preserve">cumplir con el pago de las obligaciones de la unidad </t>
  </si>
  <si>
    <t xml:space="preserve">Posibilidad de beneficio propio o de un tercero por giros o pagos sin el cumplimiento de los requisitos establecidos por aplicación indebida de los procedimientos establecidos y debilidad en la aplicación de los controles </t>
  </si>
  <si>
    <t xml:space="preserve"> Giros o pagos sin el cumplimiento de los requisitos establecidos</t>
  </si>
  <si>
    <t xml:space="preserve">Aplicación indebida de los procedimientos establecidos y debilidad en la aplicación de los controles </t>
  </si>
  <si>
    <t>Realizar los giros institucionales de acuerdo previa verificación con el PAC</t>
  </si>
  <si>
    <t xml:space="preserve">Realizar las capacitaciones bimensuales correspondientes de acuerdo con los temas propuestos enfocado a la prevención de la corrupción </t>
  </si>
  <si>
    <t>Subdirector Administrativo y Financiero / Equipo de Gestión Financiera</t>
  </si>
  <si>
    <t>23/02/2022 Se realizó capacitacion de Plan anual mensualizado de Caja  y capacitaciones de ordenes de pago mensuales</t>
  </si>
  <si>
    <t>Se realiza los giros del mes de enero, febrero y marzo de 2022</t>
  </si>
  <si>
    <t>SAF- Tesorería</t>
  </si>
  <si>
    <t>Informe de giros de enero, febrero y marzo de 2022</t>
  </si>
  <si>
    <t>Solicitud de suspención de actividades temporalmente del servidor involucrado para el desarrollo de las investigaciones correspondientes</t>
  </si>
  <si>
    <t xml:space="preserve">Se hace reporte de ejecución del control, y se adjuntan las evidencias de los giros realizados en el trimestre, se puede establecer la efectividad por lo que el riesgo no se ha materializado </t>
  </si>
  <si>
    <t xml:space="preserve">Se realiza el reporte de socializaciones en torno a la prevencion de la corrupción </t>
  </si>
  <si>
    <t>Control fue efectivo en el periodo revisado, toda vez que el riesgo no se materializó.</t>
  </si>
  <si>
    <t>Durante el periodo revisado, se evidencia la socialización en torno a la prevención de los actos de corrupción.</t>
  </si>
  <si>
    <t>Solicitud oficial de reintegro de los recursos económicos</t>
  </si>
  <si>
    <t>Inicia con el análisis de la información y termina con la evaluación de los servicios funerarios</t>
  </si>
  <si>
    <t xml:space="preserve">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</si>
  <si>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</si>
  <si>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</si>
  <si>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Aplicación de listas de chequeo para verificación de los requisitos para el otorgamiento de subsidios y subvenciones</t>
  </si>
  <si>
    <t xml:space="preserve">Verificación aleatorea trimestral del 5 % de los subsidios o subvenciones otorgadas para verificación de cumplimiento de requisitos y generación de informe de resultados </t>
  </si>
  <si>
    <t>Subdirección de alumbrado público y servicios funerarios</t>
  </si>
  <si>
    <t xml:space="preserve">se realiza verificacion diaria del cumplimiento de los requisitos y trimestralmente se realiza vericiacion aleatoria del cumplimiento de los mismos </t>
  </si>
  <si>
    <t>se realizo la revision del informe de supervision para los meses de enero y febrero los cuales se encuentran publicados en la pagina y el del mes de marzo se encuentra en revisión . Siendo una herramienta efectiva para la conformidad del servicio y la no materializacion del riesgo</t>
  </si>
  <si>
    <t>coordinador de supervisión</t>
  </si>
  <si>
    <t>informes de supervisión</t>
  </si>
  <si>
    <t>Solicitar la suspención de actividades del servidor involucrado durante la etapa de investigación de los hechos</t>
  </si>
  <si>
    <t xml:space="preserve">Se adelanta seguimiento al control el cual fue efectivo por lo que el riesgo no se ha materializado, dado que no se adjuntan evidencias y no se establece ruta de ubicacion del informe de supervisión no se puede verificar su coherencia con el control que establece la aplicacion de listas de chequeo para el otorgamiento de subsidios </t>
  </si>
  <si>
    <t>Se realiza el reporte de avance de la acción sin embargo no se adjuntan evidencias por lo que no se puede verificar su cumplimiento</t>
  </si>
  <si>
    <t xml:space="preserve">OCI: Las evidencias del control no fueron remitidas, por lo que no se puede evaluar la efectividad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 </t>
  </si>
  <si>
    <t>No se puede evaluar el cumplimiento de la acción, toda vez que las evidencias no son suficientes.</t>
  </si>
  <si>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</si>
  <si>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</si>
  <si>
    <t>el control se raliza a diario y mensualmente se genera reporte de indicador de eficiencia en el cumplimiento de los tiempos</t>
  </si>
  <si>
    <t>Reasignación de trámites a otro servidor responsable</t>
  </si>
  <si>
    <t>No se adelanta seguimiento al control ni se aportan evidencias de su ejecución por lo tanto no se puede establecer si el mismo ha sido efectivo o si el riesgo se ha materializado</t>
  </si>
  <si>
    <t>Inicia con el análisis de Información y finaliza con la supervisión y control
de  la fase de ejecución del Plan de modernización y seguimiento a los avances</t>
  </si>
  <si>
    <t>Posibilidad de favorecimiento propio o de un tercero por otorgamiento de permisos sin el cumplimiento de los requisitos técnicos y normativos existentes debido a la debilidad en la aplicación de los controles establecidos en los documentos del SIG</t>
  </si>
  <si>
    <t>Otorgamiento de permisos sin el cumplimiento de los requisitos técnicos y normativos existentes</t>
  </si>
  <si>
    <t>Debilidad en la aplicación de los controles establecidos en los documentos del SIG</t>
  </si>
  <si>
    <t>Revisión de cumplimiento de requisitos para otrogamiento de permisos mediante la aplicación de listas de chequeo</t>
  </si>
  <si>
    <t xml:space="preserve">Revisión y actualización de los documentos del SIG para fortalecimiento de controles </t>
  </si>
  <si>
    <t>Subdirección de Alumbrado público y servicios funerarios</t>
  </si>
  <si>
    <t>31/03/2021
11/04/2021</t>
  </si>
  <si>
    <t>La SSFAP realiza el segumiento y control de los procedimientos dando informacion de la existencia de los lineamientos y procedimientos asociados al proceso evitando la amaterializaccion del riesgo.
Las actividades se desarrollan acorde al procedimiento y con el cumplimiento de los requisitos   , evitando la materaializacion del riesgo.</t>
  </si>
  <si>
    <t>31/03/2021
27/04/2022
11/04/2021</t>
  </si>
  <si>
    <t>La SSFAP realiza el segumiento y control de los procedimientos dando informacion de la existencia de los lineamientos y procedimientos asociados al proceso evitando la amaterializaccion del riesgo.
Las actividades se desarrollan acorde al procedimiento y con el cumplimiento de los requisitos   , evitando la materializacion del riesgo.</t>
  </si>
  <si>
    <t xml:space="preserve">proprofesional de apoyo a la supervision </t>
  </si>
  <si>
    <t>base dde datos de los proyectos y soportes de segumiento</t>
  </si>
  <si>
    <t>Se adelanta seguimiento al control sin embargo no se aportan evidencias por lo tanto no se puede establecer su ejecución, de acuerdo al reporte el control ha sido efectivo por lo que el riesgo no se ha materializado</t>
  </si>
  <si>
    <t xml:space="preserve">Se realiza seguimiento a la accion sin embargo lo reportado no es coherente con la acción formulada, asi mismo no se adjunta evidencia de lo realizado </t>
  </si>
  <si>
    <t>Control fue efectivo en el periodo revisado, toda vez que el riesgo no se materializó de acuerdo con el reporte del proceso.</t>
  </si>
  <si>
    <t>Seguimiento a los tiempos de atención de las solicitudes asociadas al servicio de alumbrado público y reporte en la base de datos de "BD proyectos fotometricos"</t>
  </si>
  <si>
    <t xml:space="preserve">Seguimiento semestral de los permisos otorgados para verificar la objetividad en la aprobación </t>
  </si>
  <si>
    <t>No se realiza seguimiento a la acción, segun lo programado el reporte es semestral</t>
  </si>
  <si>
    <t>La periodicidad del control es semestral, por lo tanto no aplica para el periodo revisado.</t>
  </si>
  <si>
    <t>La periodicidad de la acción es semestral, por lo tanto no aplica para el periodo revisado.</t>
  </si>
  <si>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</si>
  <si>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</si>
  <si>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Autorización  del pago a los operadores o interventorías, sin el cumplimiento de las obligaciones contractuales,</t>
  </si>
  <si>
    <t>Debilidades en la supervisión y control.</t>
  </si>
  <si>
    <t xml:space="preserve">Aprobación y publicación de los informes de supervision en cumplimiento del manual de contratación de la UAESP y demas controles establecidos. </t>
  </si>
  <si>
    <t>Fortalecer el registro de evidencias completas</t>
  </si>
  <si>
    <t>Divulgación del manual de contratación al interior de cada subdirección</t>
  </si>
  <si>
    <t xml:space="preserve">Subdirector RBL, Aprovechamiento y Disposición Final </t>
  </si>
  <si>
    <t>31/01/2022
28/02/2022
01/03/2022
28/02/2022
8/04/2022</t>
  </si>
  <si>
    <t>SRBL 31/01/2022. La actividad no esta programada para el perido.
SRBL 28/02/2022 La actividad no esta programada para el periodo
SRBL 8/04/2022 Se envío a todos los funcionarios y contratistas el manual de contratación y el instructivo para las imposiicon de sanciones administrativas 
SDF 01/03/2022 Actividad programada para el mes de marzo
SAPROV 28/02/2022 La actividad está programada para el mes de marzo.
SDF 24/03/2022 se remite información acerca del manual de contratación vía correo electrónico</t>
  </si>
  <si>
    <t>31/01/2022
28/02/2022
30/03/2022
8/04/2022</t>
  </si>
  <si>
    <t xml:space="preserve">31/01/2022 SRBL Se garantiza que  los informes de los contratistas    se aprueban y publican en Secop. Para esto deben presentar un pantallazo de publicación en la cuenta del mes siguiente.
28/02/2022SRBL Se garantizó que los contratistas publicaron en SECOP  los informes aprobados del mes de enero.
28/02/2022 SDF Se garantizó que los contratistas publicaron en SECOP  los informes de ejecucion  del mes de enero.
8/04/2022 SRBL Se garantizó que los contratistas publicaron en SECOP  los informes aprobados del mes de Febrero.
30/03/2022 SDF Se garantizó que los contratistas publicaron en SECOP  los informes de ejecucion  del mes de febrero. </t>
  </si>
  <si>
    <t xml:space="preserve">Subdirector RBL y Disposición Final </t>
  </si>
  <si>
    <t>Soportes en SECOP</t>
  </si>
  <si>
    <t xml:space="preserve">Solicitud de suspensión de actividades del servedor involucrado durante las etapas de investigación </t>
  </si>
  <si>
    <t>Se realiza reporte del control el cual fue efectivo, por cuanto no se materializó el riesgo, los soportes se pueden verificar directamente en la plataforma del SECOP</t>
  </si>
  <si>
    <t xml:space="preserve">Se realiza el avance de la acción, los soportes son coherentes con lo reportado </t>
  </si>
  <si>
    <t>El control es efectivo</t>
  </si>
  <si>
    <t>Conforme a revisión realizada por la OCI, se evidencia el cumplimiento de la acción propuesta, a través del envío de las rutas de acceso para la consulta del Manual de contratación</t>
  </si>
  <si>
    <t>Reasiganación de responsabilidades</t>
  </si>
  <si>
    <t>Entrega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</si>
  <si>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</si>
  <si>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</si>
  <si>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</si>
  <si>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lineamientos técnicos en el marco  del SIG asociados a las acciones afirmativas en favor a recicladores de oficio</t>
  </si>
  <si>
    <t xml:space="preserve">Subdirector Aprovechamiento </t>
  </si>
  <si>
    <t>28/02/2022
31/03/2022</t>
  </si>
  <si>
    <t xml:space="preserve">28/02/2022: El manual de acciones afirmativas se encuentra en revisión técnica.
31/03/2022: El manual de acciones afirmativas se encuentra en revisión técnica para el posterior envio a planeación para la inclusión. </t>
  </si>
  <si>
    <t>31/03/2022 No se cuenta con evidencias del seguimiento al control definido, teniendo en cuenta que durante el primer trimestre no se realizaron convocatorias a entrega de accionesa afirmativas a Organizaciones de Recicladores de Oficio</t>
  </si>
  <si>
    <t>Subdirección de aprovechamiento</t>
  </si>
  <si>
    <t>Se realiza seguimiento al control  no se adjuntan evidencias debido a que no se requirió su aplicación  el riesgo no se ha materializado</t>
  </si>
  <si>
    <t xml:space="preserve">Se realiza seguimiento a la acción no se entregan soportes por cuanto la acción está en ejecución </t>
  </si>
  <si>
    <t>Según seguimiento realizado por la segunda línea de defensa, el riesgo no se ha materializado, por tanto el control es efectivo</t>
  </si>
  <si>
    <t>La acción se encuentra en ejecución según seguimiento realizado por la segunda línea de defensa</t>
  </si>
  <si>
    <t>Seguimiento a programas de entrega de acciones afirmativas a Organizaciones de Recicladores.</t>
  </si>
  <si>
    <t xml:space="preserve">Subdirector  Aprovechamiento </t>
  </si>
  <si>
    <t xml:space="preserve">28/02/2022: Actualmente se está realizando el seguimiento y la supervisión al programa de incentivos creado por la resolución 118 de 2021.
31/03/2022: Actualmente se está realizando el seguimiento y la supervisión a los proyectos beneficiados programa de incentivos creado por la resolución 118 de 2021. 
</t>
  </si>
  <si>
    <t xml:space="preserve">Se realiza seguimiento a la acción los soportes son coherentes frente a lo reportado dando cumplimiento a lo programado </t>
  </si>
  <si>
    <t>N.A.</t>
  </si>
  <si>
    <t>N.A</t>
  </si>
  <si>
    <t>De acuerdo con verificación realizada por la OCI, en los soportes se evidencian los seguimientos realizados a los programas</t>
  </si>
  <si>
    <t>Incluye las fases del ciclo de vida del servidor público: Ingreso, permanencia y Retiro, soportando cada situación relacionada a su vínculo laboral.</t>
  </si>
  <si>
    <t>Posibilidad de beneficio propio o de un tercero por la vinculación de personal indebida por la no aplicación de  controles definidos dentro del procedimiento para la vinculación de personal e Incumplimiento en la aplicación de la normatividad vigente.</t>
  </si>
  <si>
    <t>Vinculación de personal indebida</t>
  </si>
  <si>
    <t>No aplicación de  controles definidos dentro del procedimiento para la vinculación de personal e Incumplimiento en la aplicación de la normatividad vigente.</t>
  </si>
  <si>
    <t>Verificación de cumplimiento de requisitos previo a la vinculación</t>
  </si>
  <si>
    <t>Si el reqisito esta asociado al soporte aportado (legible, claro, consistente con lo solicitado y completo) es subsanable, se solicita nuevamente.</t>
  </si>
  <si>
    <t>Revisar y actualizar del procedimiento de vinculación con el fin de fortalecer los controles asociados</t>
  </si>
  <si>
    <t>SAF - Proceso de gestión de taneto humano</t>
  </si>
  <si>
    <t>10-02-2022
04-03-2022
06-04-2022</t>
  </si>
  <si>
    <t>*Se encuentra en proceso de actualización
*Se realizará reunión de validación del nuevo procedimiento
*Se realizará reunión de revisión de procedimiento de vinculación, se agendará para el 22 de abril de 2022.</t>
  </si>
  <si>
    <t>*Se realizo la actualización del procedimiento de vinculación y retiro, incorporando el Formato de Concertación de Horario, actualización de paz y salvo</t>
  </si>
  <si>
    <t>*Se vincularon tres servidores públicos MONICA BAQUERO, CAMILO NIETO y SANDRA ALVARADO, a quien se le realizó el Formato de verificación y cumplimiento de requisitos.
*Se vincularon dos servidores Ludy Fernanda Fagua y William Leonardo Cruz
*Se vinculo a Diana Lorena Bernal</t>
  </si>
  <si>
    <t>Olga Mireya Santos</t>
  </si>
  <si>
    <t>Formatos en pdf</t>
  </si>
  <si>
    <t>*Se vincularon dos servidores: Nelson Ospina y Maria Carolina Camacho</t>
  </si>
  <si>
    <t>Olga Santos</t>
  </si>
  <si>
    <t>Validación de la veracidad de los títulos obtenidos</t>
  </si>
  <si>
    <t>Se evidencia la ejeción del control, las evidencias son coherentes con lo programado, el control ha sido efectivo por cuanto el mismo no se ha materializado</t>
  </si>
  <si>
    <t>Se realiza reporte de avance en la gestión de cumplimiento de la acción, no se adjunta evidencia por cuanto la acción está en proceso de ejecución</t>
  </si>
  <si>
    <t>La OCI realizó la revisión de los soportes, coincidiendo con el concepto dado por la segunda línea de defensa</t>
  </si>
  <si>
    <t>La acción se encuentra en proceso de ejecución</t>
  </si>
  <si>
    <t>Verificacion de antecedentes previo a la vinculación</t>
  </si>
  <si>
    <t>No aplica plan de acción para un antecedente negativo</t>
  </si>
  <si>
    <t>Socializar los lineamientos documentados</t>
  </si>
  <si>
    <t>*Se encuentra en proceso de actualización
*Se socializará al interior del equipo una vez actualizado
*Se socializará al interior del equipo una vez actualizado</t>
  </si>
  <si>
    <t>*Se socializará en el transcurso del mes</t>
  </si>
  <si>
    <t>*Se vinculo un servidor público MONICA BAQUERO, a quien se le validó los antecedentes.
*Se vincularon dos servidores Ludy Fernanda Fagua y William Leonardo Cruz de los cuales se validó antes de posesión los antecedentes.
*Se vinculo a Diana Lorena Bernal de la cual se validaron los antecedentes</t>
  </si>
  <si>
    <t>*Se vincularon dos servidores Nelson Ospina y Maria Carolina Camacho de los cuales se validó antes de posesión los antecedentes.</t>
  </si>
  <si>
    <t>Derogación del nombramiento si procede de acuerdo a la normativa vigente</t>
  </si>
  <si>
    <t>Aplicación del Formato de lista de Chequeo para posesión</t>
  </si>
  <si>
    <t>Para entrega de algunos documentos la normatividad vigente da algunos tiempos de entrega, ej: Tarjeta Profesional</t>
  </si>
  <si>
    <t>*Se vincularon tres servidores públicos MONICA BAQUERO, CAMILO NIETO y SANDRA ALVARADO, a quien se le realizó lista de chequeo previo a la posesión, la documentación ya reposa en el expediente laboral.
*Se vincularon dos servidores Ludy Fernanda Fagua y William Leonardo Cruz de los cuales se validó antes de posesión la documentación en la lista de chequeo.
*Se vinculo a Diana Lorena Bernal de la cual se cuenta con la lista de chequeo</t>
  </si>
  <si>
    <t>*Se vincularon dos servidores Nelson Ospina y Maria Carolina Camacho de los cuales se validó antes de posesión la documentación en la lista de chequeo</t>
  </si>
  <si>
    <r>
      <rPr>
        <b/>
        <sz val="11"/>
        <color theme="1"/>
        <rFont val="Arial Narrow"/>
        <family val="2"/>
      </rPr>
      <t>10/05/2022</t>
    </r>
    <r>
      <rPr>
        <sz val="11"/>
        <color theme="1"/>
        <rFont val="Arial Narrow"/>
        <family val="2"/>
      </rPr>
      <t xml:space="preserve">. Según el seguimiento de la OAP, se evidencia la ejecución y efectividad del control de este riesgo, en concordancia con lo descrito por el responsable. Para la evaluación que le compete a la OCI, se realiza una verificación de los soportes entregados, y teniendo en cuenta que el responsable registra en el apartado de Evidencia lo siguiente "Actas de comités de contratación, las cuales no se aportan en virtud del parágrafo del artículo 19 de la Ley 1712 de 2014.", y que en la carpeta de los soportes de riesgos de gestión se presentan tres certificados de la realización de tales comités, se confirma la ejecución del control.
</t>
    </r>
    <r>
      <rPr>
        <b/>
        <sz val="11"/>
        <color theme="1"/>
        <rFont val="Arial Narrow"/>
        <family val="2"/>
      </rPr>
      <t>Nota</t>
    </r>
    <r>
      <rPr>
        <sz val="11"/>
        <color theme="1"/>
        <rFont val="Arial Narrow"/>
        <family val="2"/>
      </rPr>
      <t xml:space="preserve">: </t>
    </r>
    <r>
      <rPr>
        <sz val="8"/>
        <color theme="1"/>
        <rFont val="Arial Narrow"/>
        <family val="2"/>
      </rPr>
      <t>De  acuerdo con la reserva de información a la que están sujetas las actas de dichos comités, se sugire que el responsable aporte certificados de la realización de las sesiones de la instancia correspondiente, o el pantallazo de registro de las actas en el SIPROJ-WEB, o bien que tenga en cuenta lo expresado al respecto por la Agencia Nacional de Defensa Jurídica del Estado: "Por lo anterior cuando la autoridad ante la cual se ejerza la defensa de los intereses de la entidad, no obstante haberse presentado certificación de lo resuelto por el  comité con indicación de los fundamentos de la decisión, solicite copia de las actas o de las fichas técnicas, las mismas podrán ser suministradas, excluyendo el texto en donde se haya plasmado la estrategia de defensa de la entidad, o las manifestaciones de sus miembros dentro del proceso deliberativo; en cuyo caso la entidad hará manifestación expresa de esta circunstancia, y se indicará la respectiva motivación, tal como lo exige la ley."</t>
    </r>
  </si>
  <si>
    <r>
      <t xml:space="preserve">04/05/2022: </t>
    </r>
    <r>
      <rPr>
        <sz val="11"/>
        <color theme="1"/>
        <rFont val="Arial Narrow"/>
        <family val="2"/>
      </rPr>
      <t xml:space="preserve">De acuerdo con el seguimiento efectuado por la OAP, hubo cumplimiento de del control, no obstante se sugiere para próximas evaluaciones contar con soportes que den cuenta de la ejecución de las capacitaciones. 
Respecto de la acción se observa memorando con radicado 20221300021113 donde la OAP informa " se encuentra procedente aprobar la modificación y adopción" de los docuemntos relacionados en el documento, de igual manera el proceso adjunta evidencia de algunos documentos, lo que permite evidenciar el cumplimiento de la acción.
</t>
    </r>
    <r>
      <rPr>
        <sz val="10"/>
        <color theme="1"/>
        <rFont val="Arial Narrow"/>
        <family val="2"/>
      </rPr>
      <t>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</si>
  <si>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r>
      <t xml:space="preserve">04/05/2022: </t>
    </r>
    <r>
      <rPr>
        <sz val="11"/>
        <color theme="1"/>
        <rFont val="Arial Narrow"/>
        <family val="2"/>
      </rPr>
      <t xml:space="preserve">Se observa cumplimiento de la acción en concordancia con lo formulado en el PIC, para tal efecto se verifican los soportes aportados por el proceso.
</t>
    </r>
    <r>
      <rPr>
        <sz val="10"/>
        <color theme="1"/>
        <rFont val="Arial Narrow"/>
        <family val="2"/>
      </rPr>
      <t>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</si>
  <si>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r>
      <t xml:space="preserve">OCI: Las evidencias remitidas  permiten validar la efectividad del control en el periodo revisado.
</t>
    </r>
    <r>
      <rPr>
        <sz val="10"/>
        <color theme="1"/>
        <rFont val="Arial Narrow"/>
        <family val="2"/>
      </rPr>
      <t>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t>
    </r>
    <r>
      <rPr>
        <sz val="11"/>
        <color theme="1"/>
        <rFont val="Arial Narrow"/>
        <family val="2"/>
      </rPr>
      <t xml:space="preserve">FP" </t>
    </r>
  </si>
  <si>
    <r>
      <t xml:space="preserve">OCI: Las evidencias del control no fueron remitidas, por lo que no se puede evaluar la efectividad del control. 
</t>
    </r>
    <r>
      <rPr>
        <sz val="10"/>
        <color theme="1"/>
        <rFont val="Arial Narrow"/>
        <family val="2"/>
      </rPr>
      <t xml:space="preserve">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 </t>
    </r>
  </si>
  <si>
    <r>
      <t xml:space="preserve">De acuerdo con el seguimiento realizado por la segunda línea de defensa el control es efectivo. Se sugiere desde la Oficina de Control Interno, compartir los links para la revisión de la información del SECOP a la que se hace referencia. </t>
    </r>
    <r>
      <rPr>
        <sz val="10"/>
        <color theme="1"/>
        <rFont val="Arial Narrow"/>
        <family val="2"/>
      </rPr>
      <t>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</si>
</sst>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b/>
      <sz val="8"/>
      <color theme="1"/>
      <name val="Arial Narrow"/>
      <family val="2"/>
    </font>
    <font>
      <sz val="8"/>
      <color theme="1"/>
      <name val="Arial Narrow"/>
      <family val="2"/>
    </font>
    <font>
      <strike/>
      <sz val="11"/>
      <color rgb="FF000000"/>
      <name val="Arial Narrow"/>
      <family val="2"/>
    </font>
    <font>
      <sz val="11"/>
      <color rgb="FF000000"/>
      <name val="Arial Narrow"/>
      <family val="2"/>
      <charset val="1"/>
    </font>
    <font>
      <sz val="11"/>
      <name val="Arial"/>
      <family val="2"/>
    </font>
    <font>
      <sz val="9"/>
      <color indexed="81"/>
      <name val="Tahoma"/>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indexed="64"/>
      </patternFill>
    </fill>
  </fills>
  <borders count="92">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s>
  <cellStyleXfs count="5">
    <xf numFmtId="0" fontId="0" fillId="0" borderId="0"/>
    <xf numFmtId="0" fontId="45" fillId="0" borderId="0"/>
    <xf numFmtId="0" fontId="46" fillId="0" borderId="0"/>
    <xf numFmtId="0" fontId="5" fillId="0" borderId="0"/>
    <xf numFmtId="0" fontId="34" fillId="0" borderId="0"/>
  </cellStyleXfs>
  <cellXfs count="508">
    <xf numFmtId="0" fontId="0" fillId="0" borderId="0" xfId="0"/>
    <xf numFmtId="0" fontId="1" fillId="0" borderId="0" xfId="0" applyFont="1"/>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7" fillId="3" borderId="37" xfId="1" applyFont="1" applyFill="1" applyBorder="1"/>
    <xf numFmtId="0" fontId="47" fillId="3" borderId="38" xfId="1" applyFont="1" applyFill="1" applyBorder="1"/>
    <xf numFmtId="0" fontId="47" fillId="3" borderId="39" xfId="1"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5" xfId="1"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1" applyFont="1" applyFill="1"/>
    <xf numFmtId="0" fontId="47" fillId="3" borderId="6" xfId="1" applyFont="1" applyFill="1" applyBorder="1"/>
    <xf numFmtId="0" fontId="47" fillId="3" borderId="7" xfId="1" applyFont="1" applyFill="1" applyBorder="1"/>
    <xf numFmtId="0" fontId="47" fillId="3" borderId="9" xfId="1" applyFont="1" applyFill="1" applyBorder="1"/>
    <xf numFmtId="0" fontId="47" fillId="3" borderId="8" xfId="1" applyFont="1" applyFill="1" applyBorder="1"/>
    <xf numFmtId="0" fontId="51" fillId="3" borderId="0" xfId="1" applyFont="1" applyFill="1" applyAlignment="1">
      <alignment horizontal="left" vertical="center" wrapText="1"/>
    </xf>
    <xf numFmtId="0" fontId="47" fillId="3" borderId="0" xfId="1" applyFont="1" applyFill="1" applyAlignment="1">
      <alignment horizontal="left" vertical="center" wrapText="1"/>
    </xf>
    <xf numFmtId="0" fontId="47" fillId="3" borderId="0" xfId="1" quotePrefix="1" applyFont="1" applyFill="1" applyAlignment="1">
      <alignment horizontal="left" vertical="center" wrapText="1"/>
    </xf>
    <xf numFmtId="0" fontId="49" fillId="3" borderId="5" xfId="1" quotePrefix="1" applyFont="1" applyFill="1" applyBorder="1" applyAlignment="1">
      <alignment horizontal="left" vertical="top" wrapText="1"/>
    </xf>
    <xf numFmtId="0" fontId="50" fillId="3" borderId="0" xfId="1" quotePrefix="1" applyFont="1" applyFill="1" applyAlignment="1">
      <alignment horizontal="left" vertical="top" wrapText="1"/>
    </xf>
    <xf numFmtId="0" fontId="50" fillId="3" borderId="6" xfId="1" quotePrefix="1" applyFont="1" applyFill="1" applyBorder="1" applyAlignment="1">
      <alignment horizontal="left" vertical="top" wrapText="1"/>
    </xf>
    <xf numFmtId="0" fontId="56" fillId="0" borderId="0" xfId="0" applyFont="1" applyAlignment="1">
      <alignment horizontal="justify" vertical="center"/>
    </xf>
    <xf numFmtId="0" fontId="56" fillId="0" borderId="0" xfId="0" applyFont="1" applyAlignment="1">
      <alignment vertical="center"/>
    </xf>
    <xf numFmtId="0" fontId="57" fillId="0" borderId="0" xfId="0" applyFont="1"/>
    <xf numFmtId="14" fontId="1" fillId="0" borderId="19" xfId="0" applyNumberFormat="1" applyFont="1" applyBorder="1" applyAlignment="1" applyProtection="1">
      <alignment horizontal="center" vertical="center"/>
      <protection locked="0"/>
    </xf>
    <xf numFmtId="0" fontId="62" fillId="0" borderId="0" xfId="0" applyFont="1"/>
    <xf numFmtId="0" fontId="6" fillId="0" borderId="19" xfId="0" applyFont="1" applyBorder="1" applyAlignment="1" applyProtection="1">
      <alignment horizontal="center" vertical="center" wrapText="1"/>
      <protection hidden="1"/>
    </xf>
    <xf numFmtId="0" fontId="59" fillId="17" borderId="67" xfId="0" applyFont="1" applyFill="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0" fontId="64" fillId="22" borderId="30" xfId="0" applyFont="1" applyFill="1" applyBorder="1" applyAlignment="1">
      <alignment horizontal="center"/>
    </xf>
    <xf numFmtId="0" fontId="64" fillId="22" borderId="32" xfId="0" applyFont="1" applyFill="1" applyBorder="1" applyAlignment="1">
      <alignment horizontal="center"/>
    </xf>
    <xf numFmtId="0" fontId="65"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4" fillId="22" borderId="25" xfId="0" applyFont="1" applyFill="1" applyBorder="1" applyAlignment="1">
      <alignment horizontal="center" vertical="center"/>
    </xf>
    <xf numFmtId="0" fontId="64" fillId="22"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4" fillId="22"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4" fillId="23" borderId="19" xfId="0" applyFont="1" applyFill="1" applyBorder="1"/>
    <xf numFmtId="0" fontId="3" fillId="0" borderId="19" xfId="0" applyFont="1" applyBorder="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3" borderId="0" xfId="0" applyFont="1" applyFill="1" applyProtection="1">
      <protection locked="0"/>
    </xf>
    <xf numFmtId="0" fontId="1" fillId="0" borderId="0" xfId="0" applyFont="1" applyProtection="1">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0"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0" fillId="3" borderId="0" xfId="0" applyFont="1" applyFill="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 fillId="17"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14" fontId="1" fillId="0" borderId="19" xfId="0" applyNumberFormat="1" applyFont="1" applyBorder="1" applyAlignment="1">
      <alignment horizontal="center" vertical="center"/>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3" fillId="0" borderId="19" xfId="0" applyFont="1" applyBorder="1" applyAlignment="1">
      <alignment horizontal="center" vertical="center" wrapText="1"/>
    </xf>
    <xf numFmtId="0" fontId="1" fillId="0" borderId="19" xfId="0" applyFont="1" applyBorder="1" applyAlignment="1">
      <alignment horizontal="justify" vertical="center"/>
    </xf>
    <xf numFmtId="0" fontId="1" fillId="0" borderId="19" xfId="0" applyFont="1" applyBorder="1" applyAlignment="1">
      <alignment horizontal="center" vertical="center" wrapText="1"/>
    </xf>
    <xf numFmtId="0" fontId="4" fillId="17"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14" fontId="65" fillId="0" borderId="19" xfId="0" applyNumberFormat="1" applyFont="1" applyBorder="1" applyAlignment="1">
      <alignment horizontal="center" vertical="center"/>
    </xf>
    <xf numFmtId="0" fontId="65" fillId="0" borderId="64" xfId="0" applyFont="1" applyBorder="1" applyAlignment="1">
      <alignment horizontal="center" vertical="center" wrapText="1"/>
    </xf>
    <xf numFmtId="14" fontId="65" fillId="0" borderId="20" xfId="0" applyNumberFormat="1" applyFont="1" applyBorder="1" applyAlignment="1">
      <alignment horizontal="center" vertical="center"/>
    </xf>
    <xf numFmtId="0" fontId="65" fillId="0" borderId="64" xfId="0" applyFont="1" applyBorder="1" applyAlignment="1">
      <alignment wrapText="1"/>
    </xf>
    <xf numFmtId="0" fontId="1" fillId="24" borderId="19" xfId="0" applyFont="1" applyFill="1" applyBorder="1" applyAlignment="1">
      <alignment horizontal="center" vertical="center"/>
    </xf>
    <xf numFmtId="14" fontId="1" fillId="24" borderId="19" xfId="0" applyNumberFormat="1" applyFont="1" applyFill="1" applyBorder="1" applyAlignment="1">
      <alignment horizontal="center" vertical="center"/>
    </xf>
    <xf numFmtId="14" fontId="65" fillId="0" borderId="20" xfId="0" applyNumberFormat="1" applyFont="1" applyBorder="1"/>
    <xf numFmtId="0" fontId="65" fillId="0" borderId="78" xfId="0" applyFont="1" applyBorder="1" applyAlignment="1">
      <alignment wrapText="1"/>
    </xf>
    <xf numFmtId="0" fontId="1" fillId="24" borderId="19" xfId="0" applyFont="1" applyFill="1" applyBorder="1" applyAlignment="1">
      <alignment horizontal="center" vertical="center" wrapText="1"/>
    </xf>
    <xf numFmtId="14" fontId="1" fillId="24" borderId="19" xfId="0" applyNumberFormat="1" applyFont="1" applyFill="1" applyBorder="1" applyAlignment="1">
      <alignment horizontal="center" vertical="center" wrapText="1"/>
    </xf>
    <xf numFmtId="0" fontId="1" fillId="0" borderId="19" xfId="0" applyFont="1" applyBorder="1" applyAlignment="1" applyProtection="1">
      <alignment horizontal="center" vertical="top" wrapText="1"/>
      <protection locked="0"/>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14" fontId="2" fillId="0" borderId="19" xfId="0" applyNumberFormat="1" applyFont="1" applyBorder="1" applyAlignment="1">
      <alignment horizontal="center" vertical="center"/>
    </xf>
    <xf numFmtId="0" fontId="65" fillId="0" borderId="19" xfId="0" applyFont="1" applyBorder="1" applyAlignment="1">
      <alignment vertical="center" wrapText="1"/>
    </xf>
    <xf numFmtId="0" fontId="65" fillId="0" borderId="64" xfId="0" applyFont="1" applyBorder="1" applyAlignment="1">
      <alignment vertical="center" wrapText="1"/>
    </xf>
    <xf numFmtId="0" fontId="65" fillId="0" borderId="19" xfId="0" applyFont="1" applyBorder="1" applyAlignment="1">
      <alignment horizontal="center" vertical="center" wrapText="1"/>
    </xf>
    <xf numFmtId="0" fontId="65" fillId="0" borderId="64" xfId="0" applyFont="1" applyBorder="1" applyAlignment="1">
      <alignment horizontal="left" vertical="top" wrapText="1"/>
    </xf>
    <xf numFmtId="0" fontId="65" fillId="0" borderId="64" xfId="0" applyFont="1" applyBorder="1" applyAlignment="1">
      <alignment vertical="center"/>
    </xf>
    <xf numFmtId="0" fontId="65" fillId="0" borderId="20" xfId="0" applyFont="1" applyBorder="1" applyAlignment="1">
      <alignment vertical="center"/>
    </xf>
    <xf numFmtId="0" fontId="65" fillId="0" borderId="78" xfId="0" applyFont="1" applyBorder="1" applyAlignment="1">
      <alignment vertical="center" wrapText="1"/>
    </xf>
    <xf numFmtId="0" fontId="65" fillId="0" borderId="20" xfId="0" applyFont="1" applyBorder="1" applyAlignment="1">
      <alignment vertical="center" wrapText="1"/>
    </xf>
    <xf numFmtId="0" fontId="65" fillId="0" borderId="78" xfId="0" applyFont="1" applyBorder="1" applyAlignment="1">
      <alignment vertical="center"/>
    </xf>
    <xf numFmtId="0" fontId="65" fillId="0" borderId="19" xfId="0" applyFont="1" applyBorder="1" applyAlignment="1">
      <alignment vertical="top" wrapText="1"/>
    </xf>
    <xf numFmtId="0" fontId="65" fillId="0" borderId="64" xfId="0" applyFont="1" applyBorder="1" applyAlignment="1">
      <alignment vertical="top" wrapText="1"/>
    </xf>
    <xf numFmtId="0" fontId="1" fillId="0" borderId="19" xfId="0" applyFont="1" applyBorder="1" applyAlignment="1" applyProtection="1">
      <alignment horizontal="center" vertical="center" wrapText="1"/>
      <protection hidden="1"/>
    </xf>
    <xf numFmtId="0" fontId="65" fillId="0" borderId="19" xfId="0" applyFont="1" applyBorder="1" applyAlignment="1">
      <alignment horizontal="left" vertical="top" wrapText="1"/>
    </xf>
    <xf numFmtId="14" fontId="1" fillId="0" borderId="19" xfId="0" applyNumberFormat="1" applyFont="1" applyBorder="1" applyAlignment="1">
      <alignment horizontal="center" vertical="top" wrapText="1"/>
    </xf>
    <xf numFmtId="14" fontId="1" fillId="0" borderId="19" xfId="0" applyNumberFormat="1" applyFont="1" applyBorder="1" applyAlignment="1">
      <alignment vertical="top" wrapText="1"/>
    </xf>
    <xf numFmtId="14" fontId="1" fillId="0" borderId="19" xfId="0" applyNumberFormat="1" applyFont="1" applyBorder="1" applyAlignment="1">
      <alignment horizontal="left" vertical="center" wrapText="1"/>
    </xf>
    <xf numFmtId="14" fontId="1" fillId="0" borderId="19" xfId="0" applyNumberFormat="1" applyFont="1" applyBorder="1" applyAlignment="1" applyProtection="1">
      <alignment horizontal="center" vertical="center" wrapText="1"/>
      <protection locked="0"/>
    </xf>
    <xf numFmtId="0" fontId="65" fillId="0" borderId="64" xfId="0" applyFont="1" applyBorder="1" applyAlignment="1" applyProtection="1">
      <alignment horizontal="left" vertical="center" wrapText="1"/>
      <protection locked="0"/>
    </xf>
    <xf numFmtId="0" fontId="65" fillId="0" borderId="64" xfId="0" applyFont="1" applyBorder="1" applyAlignment="1" applyProtection="1">
      <alignment horizontal="left" vertical="center"/>
      <protection locked="0"/>
    </xf>
    <xf numFmtId="0" fontId="1" fillId="0" borderId="19" xfId="0" applyFont="1" applyBorder="1" applyAlignment="1" applyProtection="1">
      <alignment horizontal="justify" vertical="center" wrapText="1"/>
      <protection locked="0"/>
    </xf>
    <xf numFmtId="0" fontId="4" fillId="0" borderId="19" xfId="0" applyFont="1" applyBorder="1" applyAlignment="1" applyProtection="1">
      <alignment horizontal="justify" vertical="center" wrapText="1"/>
      <protection locked="0"/>
    </xf>
    <xf numFmtId="14" fontId="4" fillId="0" borderId="19"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4" fillId="0" borderId="0" xfId="0" applyFont="1"/>
    <xf numFmtId="0" fontId="50" fillId="0" borderId="0" xfId="0" applyFont="1"/>
    <xf numFmtId="0" fontId="1" fillId="0" borderId="19" xfId="0" applyFont="1" applyBorder="1" applyAlignment="1">
      <alignment horizontal="left" vertical="center" wrapText="1"/>
    </xf>
    <xf numFmtId="0" fontId="1" fillId="0" borderId="19" xfId="0" applyFont="1" applyBorder="1" applyAlignment="1">
      <alignment horizontal="left" vertical="top" wrapText="1"/>
    </xf>
    <xf numFmtId="0" fontId="65" fillId="0" borderId="0" xfId="0" applyFont="1" applyAlignment="1">
      <alignment horizontal="center" vertical="center" wrapText="1"/>
    </xf>
    <xf numFmtId="14" fontId="2" fillId="0" borderId="19" xfId="0" applyNumberFormat="1" applyFont="1" applyBorder="1" applyAlignment="1">
      <alignment horizontal="center" vertical="center" wrapText="1"/>
    </xf>
    <xf numFmtId="0" fontId="1" fillId="0" borderId="61" xfId="0" applyFont="1" applyBorder="1" applyAlignment="1">
      <alignment horizontal="center" vertical="center" wrapText="1"/>
    </xf>
    <xf numFmtId="14" fontId="1" fillId="0" borderId="62" xfId="0" applyNumberFormat="1" applyFont="1" applyBorder="1" applyAlignment="1">
      <alignment horizontal="center" vertical="center"/>
    </xf>
    <xf numFmtId="0" fontId="1" fillId="0" borderId="79" xfId="0" applyFont="1" applyBorder="1"/>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14" fontId="2" fillId="0" borderId="79" xfId="0" applyNumberFormat="1" applyFont="1" applyBorder="1" applyAlignment="1">
      <alignment horizontal="center" vertical="center"/>
    </xf>
    <xf numFmtId="0" fontId="69" fillId="24" borderId="0" xfId="0" applyFont="1" applyFill="1" applyAlignment="1" applyProtection="1">
      <alignment wrapText="1"/>
      <protection locked="0"/>
    </xf>
    <xf numFmtId="14" fontId="65" fillId="0" borderId="19" xfId="0" applyNumberFormat="1" applyFont="1" applyBorder="1" applyAlignment="1">
      <alignment horizontal="center" vertical="center" wrapText="1"/>
    </xf>
    <xf numFmtId="0" fontId="65" fillId="0" borderId="64" xfId="0" applyFont="1" applyBorder="1" applyAlignment="1">
      <alignment horizontal="center" vertical="center"/>
    </xf>
    <xf numFmtId="0" fontId="2" fillId="3" borderId="0" xfId="0" applyFont="1" applyFill="1"/>
    <xf numFmtId="0" fontId="2" fillId="0" borderId="0" xfId="0" applyFont="1"/>
    <xf numFmtId="0" fontId="50" fillId="3" borderId="0" xfId="0" applyFont="1" applyFill="1" applyAlignment="1">
      <alignment horizontal="center" vertical="center"/>
    </xf>
    <xf numFmtId="0" fontId="50" fillId="2" borderId="0" xfId="0" applyFont="1" applyFill="1" applyAlignment="1">
      <alignment horizontal="center" vertical="center"/>
    </xf>
    <xf numFmtId="0" fontId="2" fillId="0" borderId="79" xfId="0" applyFont="1" applyBorder="1" applyAlignment="1">
      <alignment horizontal="left" vertical="center" wrapText="1"/>
    </xf>
    <xf numFmtId="0" fontId="47" fillId="0" borderId="79" xfId="0" applyFont="1" applyBorder="1" applyAlignment="1">
      <alignment horizontal="center" vertical="center" wrapText="1"/>
    </xf>
    <xf numFmtId="0" fontId="2" fillId="0" borderId="79" xfId="0" applyFont="1" applyBorder="1" applyAlignment="1">
      <alignment horizontal="center" vertical="center" wrapText="1"/>
    </xf>
    <xf numFmtId="0" fontId="1" fillId="3" borderId="0" xfId="0" applyFont="1" applyFill="1" applyAlignment="1">
      <alignment vertical="center"/>
    </xf>
    <xf numFmtId="0" fontId="1" fillId="0" borderId="0" xfId="0" applyFont="1" applyAlignment="1">
      <alignment vertical="center"/>
    </xf>
    <xf numFmtId="0" fontId="2" fillId="0" borderId="79" xfId="0" applyFont="1" applyBorder="1" applyAlignment="1">
      <alignment horizontal="left" vertical="center"/>
    </xf>
    <xf numFmtId="0" fontId="2" fillId="0" borderId="79" xfId="0" applyFont="1" applyBorder="1" applyAlignment="1">
      <alignment horizontal="center" vertical="center"/>
    </xf>
    <xf numFmtId="14" fontId="65" fillId="0" borderId="19" xfId="0" applyNumberFormat="1" applyFont="1" applyBorder="1" applyAlignment="1" applyProtection="1">
      <alignment horizontal="center" vertical="center" wrapText="1"/>
      <protection locked="0"/>
    </xf>
    <xf numFmtId="0" fontId="65" fillId="0" borderId="78" xfId="0" applyFont="1" applyBorder="1" applyAlignment="1" applyProtection="1">
      <alignment vertical="center" wrapText="1"/>
      <protection locked="0"/>
    </xf>
    <xf numFmtId="14" fontId="65" fillId="0" borderId="19" xfId="0" applyNumberFormat="1" applyFont="1" applyBorder="1" applyAlignment="1">
      <alignment vertical="center" wrapText="1"/>
    </xf>
    <xf numFmtId="14" fontId="65" fillId="0" borderId="19" xfId="0" applyNumberFormat="1" applyFont="1" applyBorder="1" applyAlignment="1" applyProtection="1">
      <alignment horizontal="left" vertical="center" wrapText="1"/>
      <protection locked="0"/>
    </xf>
    <xf numFmtId="0" fontId="65" fillId="0" borderId="78" xfId="0" applyFont="1" applyBorder="1" applyAlignment="1" applyProtection="1">
      <alignment horizontal="center" vertical="center"/>
      <protection locked="0"/>
    </xf>
    <xf numFmtId="0" fontId="65" fillId="0" borderId="78" xfId="0" applyFont="1" applyBorder="1" applyAlignment="1" applyProtection="1">
      <alignment horizontal="center" vertical="center" wrapText="1"/>
      <protection locked="0"/>
    </xf>
    <xf numFmtId="0" fontId="65" fillId="0" borderId="78" xfId="0" applyFont="1" applyBorder="1" applyAlignment="1">
      <alignment horizontal="center" vertical="center"/>
    </xf>
    <xf numFmtId="0" fontId="65" fillId="0" borderId="78" xfId="0" applyFont="1" applyBorder="1" applyAlignment="1">
      <alignment horizontal="center" vertical="center" wrapText="1"/>
    </xf>
    <xf numFmtId="0" fontId="53" fillId="3" borderId="50" xfId="1" applyFont="1" applyFill="1" applyBorder="1" applyAlignment="1">
      <alignment horizontal="justify" vertical="center" wrapText="1"/>
    </xf>
    <xf numFmtId="0" fontId="53" fillId="3" borderId="51" xfId="1" applyFont="1" applyFill="1" applyBorder="1" applyAlignment="1">
      <alignment horizontal="justify" vertical="center"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44" xfId="2" applyFont="1" applyFill="1" applyBorder="1" applyAlignment="1">
      <alignment horizontal="left" vertical="top" wrapText="1" readingOrder="1"/>
    </xf>
    <xf numFmtId="0" fontId="52" fillId="3" borderId="45" xfId="2" applyFont="1" applyFill="1" applyBorder="1" applyAlignment="1">
      <alignment horizontal="left" vertical="top" wrapText="1" readingOrder="1"/>
    </xf>
    <xf numFmtId="0" fontId="53" fillId="3" borderId="46" xfId="1" applyFont="1" applyFill="1" applyBorder="1" applyAlignment="1">
      <alignment horizontal="justify" vertical="center" wrapText="1"/>
    </xf>
    <xf numFmtId="0" fontId="53" fillId="3" borderId="47" xfId="1"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47" fillId="3" borderId="5" xfId="1" applyFont="1" applyFill="1" applyBorder="1" applyAlignment="1">
      <alignment horizontal="left" vertical="top" wrapText="1"/>
    </xf>
    <xf numFmtId="0" fontId="47" fillId="3" borderId="0" xfId="1" applyFont="1" applyFill="1" applyAlignment="1">
      <alignment horizontal="left" vertical="top" wrapText="1"/>
    </xf>
    <xf numFmtId="0" fontId="47" fillId="3" borderId="6" xfId="1"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48" fillId="14" borderId="34" xfId="1" applyFont="1" applyFill="1" applyBorder="1" applyAlignment="1">
      <alignment horizontal="center" vertical="center" wrapText="1"/>
    </xf>
    <xf numFmtId="0" fontId="48" fillId="14" borderId="35" xfId="1" applyFont="1" applyFill="1" applyBorder="1" applyAlignment="1">
      <alignment horizontal="center" vertical="center" wrapText="1"/>
    </xf>
    <xf numFmtId="0" fontId="48" fillId="14" borderId="36" xfId="1" applyFont="1" applyFill="1" applyBorder="1" applyAlignment="1">
      <alignment horizontal="center" vertical="center" wrapText="1"/>
    </xf>
    <xf numFmtId="0" fontId="47" fillId="0" borderId="5" xfId="1" quotePrefix="1" applyFont="1" applyBorder="1" applyAlignment="1">
      <alignment horizontal="left" vertical="center" wrapText="1"/>
    </xf>
    <xf numFmtId="0" fontId="47" fillId="0" borderId="0" xfId="1" quotePrefix="1" applyFont="1" applyAlignment="1">
      <alignment horizontal="left" vertical="center" wrapText="1"/>
    </xf>
    <xf numFmtId="0" fontId="47" fillId="0" borderId="6" xfId="1" quotePrefix="1" applyFont="1" applyBorder="1" applyAlignment="1">
      <alignment horizontal="left" vertical="center" wrapText="1"/>
    </xf>
    <xf numFmtId="0" fontId="47" fillId="0" borderId="54" xfId="1" quotePrefix="1" applyFont="1" applyBorder="1" applyAlignment="1">
      <alignment horizontal="left" vertical="center" wrapText="1"/>
    </xf>
    <xf numFmtId="0" fontId="47" fillId="0" borderId="55" xfId="1" quotePrefix="1" applyFont="1" applyBorder="1" applyAlignment="1">
      <alignment horizontal="left" vertical="center" wrapText="1"/>
    </xf>
    <xf numFmtId="0" fontId="47" fillId="0" borderId="56" xfId="1" quotePrefix="1" applyFont="1" applyBorder="1" applyAlignment="1">
      <alignment horizontal="left" vertical="center" wrapText="1"/>
    </xf>
    <xf numFmtId="0" fontId="49" fillId="3" borderId="37" xfId="1" quotePrefix="1" applyFont="1" applyFill="1" applyBorder="1" applyAlignment="1">
      <alignment horizontal="left" vertical="top" wrapText="1"/>
    </xf>
    <xf numFmtId="0" fontId="50" fillId="3" borderId="38" xfId="1" quotePrefix="1" applyFont="1" applyFill="1" applyBorder="1" applyAlignment="1">
      <alignment horizontal="left" vertical="top" wrapText="1"/>
    </xf>
    <xf numFmtId="0" fontId="50" fillId="3" borderId="39" xfId="1" quotePrefix="1" applyFont="1" applyFill="1" applyBorder="1" applyAlignment="1">
      <alignment horizontal="left" vertical="top" wrapText="1"/>
    </xf>
    <xf numFmtId="0" fontId="47" fillId="0" borderId="5" xfId="1" quotePrefix="1" applyFont="1" applyBorder="1" applyAlignment="1">
      <alignment horizontal="left" vertical="top" wrapText="1"/>
    </xf>
    <xf numFmtId="0" fontId="47" fillId="0" borderId="0" xfId="1" quotePrefix="1" applyFont="1" applyAlignment="1">
      <alignment horizontal="left" vertical="top" wrapText="1"/>
    </xf>
    <xf numFmtId="0" fontId="47" fillId="0" borderId="6" xfId="1" quotePrefix="1" applyFont="1" applyBorder="1" applyAlignment="1">
      <alignment horizontal="left" vertical="top" wrapText="1"/>
    </xf>
    <xf numFmtId="0" fontId="52" fillId="14" borderId="40" xfId="2" applyFont="1" applyFill="1" applyBorder="1" applyAlignment="1">
      <alignment horizontal="center" vertical="center" wrapText="1"/>
    </xf>
    <xf numFmtId="0" fontId="52" fillId="14" borderId="41" xfId="2" applyFont="1" applyFill="1" applyBorder="1" applyAlignment="1">
      <alignment horizontal="center" vertical="center" wrapText="1"/>
    </xf>
    <xf numFmtId="0" fontId="52" fillId="14" borderId="42" xfId="1" applyFont="1" applyFill="1" applyBorder="1" applyAlignment="1">
      <alignment horizontal="center" vertical="center"/>
    </xf>
    <xf numFmtId="0" fontId="52" fillId="14" borderId="43" xfId="1" applyFont="1" applyFill="1" applyBorder="1" applyAlignment="1">
      <alignment horizontal="center" vertical="center"/>
    </xf>
    <xf numFmtId="0" fontId="2" fillId="3" borderId="54" xfId="1" quotePrefix="1" applyFont="1" applyFill="1" applyBorder="1" applyAlignment="1">
      <alignment horizontal="justify" vertical="center" wrapText="1"/>
    </xf>
    <xf numFmtId="0" fontId="2" fillId="3" borderId="55" xfId="1" quotePrefix="1" applyFont="1" applyFill="1" applyBorder="1" applyAlignment="1">
      <alignment horizontal="justify" vertical="center" wrapText="1"/>
    </xf>
    <xf numFmtId="0" fontId="2" fillId="3" borderId="56" xfId="1" quotePrefix="1" applyFont="1" applyFill="1" applyBorder="1" applyAlignment="1">
      <alignment horizontal="justify" vertical="center" wrapText="1"/>
    </xf>
    <xf numFmtId="0" fontId="4" fillId="16"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7" borderId="62" xfId="0" applyFont="1" applyFill="1" applyBorder="1" applyAlignment="1">
      <alignment horizontal="center" vertical="center"/>
    </xf>
    <xf numFmtId="0" fontId="4" fillId="17" borderId="63" xfId="0" applyFont="1" applyFill="1" applyBorder="1" applyAlignment="1">
      <alignment horizontal="center" vertical="center"/>
    </xf>
    <xf numFmtId="0" fontId="4" fillId="17" borderId="64" xfId="0" applyFont="1" applyFill="1" applyBorder="1" applyAlignment="1">
      <alignment horizontal="center" vertical="center"/>
    </xf>
    <xf numFmtId="0" fontId="4" fillId="19" borderId="19" xfId="0" applyFont="1" applyFill="1" applyBorder="1" applyAlignment="1">
      <alignment horizontal="center" vertical="center"/>
    </xf>
    <xf numFmtId="0" fontId="4" fillId="18" borderId="19" xfId="0" applyFont="1" applyFill="1" applyBorder="1" applyAlignment="1">
      <alignment horizontal="center" vertical="center"/>
    </xf>
    <xf numFmtId="0" fontId="48" fillId="17" borderId="19" xfId="0" applyFont="1" applyFill="1" applyBorder="1" applyAlignment="1">
      <alignment horizontal="center" vertical="center" textRotation="90"/>
    </xf>
    <xf numFmtId="0" fontId="50" fillId="17" borderId="19" xfId="0" applyFont="1" applyFill="1" applyBorder="1" applyAlignment="1">
      <alignment horizontal="center" vertical="center" wrapText="1"/>
    </xf>
    <xf numFmtId="0" fontId="50" fillId="17" borderId="19" xfId="0" applyFont="1" applyFill="1" applyBorder="1" applyAlignment="1">
      <alignment horizontal="center" vertical="center"/>
    </xf>
    <xf numFmtId="0" fontId="50" fillId="17" borderId="61" xfId="0" applyFont="1" applyFill="1" applyBorder="1" applyAlignment="1">
      <alignment horizontal="center" vertical="center" wrapText="1"/>
    </xf>
    <xf numFmtId="0" fontId="50" fillId="17" borderId="20" xfId="0" applyFont="1" applyFill="1" applyBorder="1" applyAlignment="1">
      <alignment horizontal="center" vertical="center" wrapText="1"/>
    </xf>
    <xf numFmtId="0" fontId="50" fillId="17" borderId="19" xfId="0" applyFont="1" applyFill="1" applyBorder="1" applyAlignment="1">
      <alignment horizontal="center" vertical="center" textRotation="90" wrapText="1"/>
    </xf>
    <xf numFmtId="0" fontId="50" fillId="17" borderId="68" xfId="0" applyFont="1" applyFill="1" applyBorder="1" applyAlignment="1">
      <alignment horizontal="center" vertical="center" wrapText="1"/>
    </xf>
    <xf numFmtId="0" fontId="50" fillId="17" borderId="69" xfId="0" applyFont="1" applyFill="1" applyBorder="1" applyAlignment="1">
      <alignment horizontal="center" vertical="center" wrapText="1"/>
    </xf>
    <xf numFmtId="0" fontId="50" fillId="17" borderId="70" xfId="0" applyFont="1" applyFill="1" applyBorder="1" applyAlignment="1">
      <alignment horizontal="center" vertical="center" wrapText="1"/>
    </xf>
    <xf numFmtId="0" fontId="50" fillId="17" borderId="71"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8"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50" fillId="16"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59" fillId="20" borderId="66" xfId="0" applyFont="1" applyFill="1" applyBorder="1" applyAlignment="1" applyProtection="1">
      <alignment horizontal="center" vertical="center" wrapText="1"/>
      <protection hidden="1"/>
    </xf>
    <xf numFmtId="0" fontId="58" fillId="20" borderId="66" xfId="0" applyFont="1" applyFill="1" applyBorder="1" applyAlignment="1">
      <alignment horizontal="center" vertical="center" textRotation="90" wrapText="1"/>
    </xf>
    <xf numFmtId="0" fontId="1" fillId="0" borderId="19" xfId="0" applyFont="1" applyBorder="1" applyAlignment="1" applyProtection="1">
      <alignment horizontal="center" vertical="center"/>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1" fillId="17" borderId="66"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60" fillId="20" borderId="66" xfId="0" applyFont="1" applyFill="1" applyBorder="1" applyAlignment="1" applyProtection="1">
      <alignment horizontal="center" vertical="center" wrapText="1"/>
      <protection hidden="1"/>
    </xf>
    <xf numFmtId="0" fontId="1" fillId="0" borderId="19" xfId="0" applyFont="1" applyBorder="1" applyAlignment="1">
      <alignment horizontal="left" vertical="center" wrapText="1"/>
    </xf>
    <xf numFmtId="0" fontId="58" fillId="20" borderId="89" xfId="0" applyFont="1" applyFill="1" applyBorder="1" applyAlignment="1">
      <alignment horizontal="center" vertical="center" textRotation="90" wrapText="1"/>
    </xf>
    <xf numFmtId="0" fontId="58" fillId="20" borderId="90" xfId="0" applyFont="1" applyFill="1" applyBorder="1" applyAlignment="1">
      <alignment horizontal="center" vertical="center" textRotation="90" wrapText="1"/>
    </xf>
    <xf numFmtId="0" fontId="58" fillId="20" borderId="91" xfId="0" applyFont="1" applyFill="1" applyBorder="1" applyAlignment="1">
      <alignment horizontal="center" vertical="center" textRotation="90" wrapText="1"/>
    </xf>
    <xf numFmtId="0" fontId="2" fillId="0" borderId="80" xfId="0" applyFont="1" applyBorder="1" applyAlignment="1">
      <alignment horizontal="center" vertical="center" wrapText="1"/>
    </xf>
    <xf numFmtId="0" fontId="70" fillId="0" borderId="83" xfId="0" applyFont="1" applyBorder="1"/>
    <xf numFmtId="0" fontId="70" fillId="0" borderId="86" xfId="0" applyFont="1" applyBorder="1"/>
    <xf numFmtId="0" fontId="2" fillId="0" borderId="83" xfId="0" applyFont="1" applyBorder="1" applyAlignment="1">
      <alignment horizontal="center" vertical="center" wrapText="1"/>
    </xf>
    <xf numFmtId="0" fontId="2" fillId="0" borderId="80" xfId="0" applyFont="1" applyBorder="1" applyAlignment="1">
      <alignment horizontal="center" vertical="center"/>
    </xf>
    <xf numFmtId="0" fontId="2" fillId="0" borderId="81" xfId="0" applyFont="1" applyBorder="1" applyAlignment="1">
      <alignment horizontal="center" vertical="center" wrapText="1"/>
    </xf>
    <xf numFmtId="0" fontId="70" fillId="0" borderId="84" xfId="0" applyFont="1" applyBorder="1"/>
    <xf numFmtId="0" fontId="70" fillId="0" borderId="87" xfId="0" applyFont="1" applyBorder="1"/>
    <xf numFmtId="0" fontId="2" fillId="0" borderId="79" xfId="0" applyFont="1" applyBorder="1" applyAlignment="1">
      <alignment horizontal="center" vertical="center" wrapText="1"/>
    </xf>
    <xf numFmtId="0" fontId="70" fillId="0" borderId="79" xfId="0" applyFont="1" applyBorder="1"/>
    <xf numFmtId="0" fontId="2" fillId="0" borderId="82" xfId="0" applyFont="1" applyBorder="1" applyAlignment="1">
      <alignment horizontal="center" vertical="center"/>
    </xf>
    <xf numFmtId="0" fontId="70" fillId="0" borderId="85" xfId="0" applyFont="1" applyBorder="1"/>
    <xf numFmtId="0" fontId="70" fillId="0" borderId="88" xfId="0" applyFont="1" applyBorder="1"/>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1" fillId="0" borderId="10"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4" fillId="22" borderId="72" xfId="0" applyFont="1" applyFill="1" applyBorder="1" applyAlignment="1">
      <alignment horizontal="center" vertical="center"/>
    </xf>
    <xf numFmtId="0" fontId="64" fillId="22"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5">
    <cellStyle name="Normal" xfId="0" builtinId="0"/>
    <cellStyle name="Normal - Style1 2" xfId="1" xr:uid="{00000000-0005-0000-0000-000001000000}"/>
    <cellStyle name="Normal 2" xfId="3" xr:uid="{00000000-0005-0000-0000-000002000000}"/>
    <cellStyle name="Normal 2 2" xfId="2" xr:uid="{00000000-0005-0000-0000-000003000000}"/>
    <cellStyle name="Normal 3" xfId="4" xr:uid="{00000000-0005-0000-0000-000004000000}"/>
  </cellStyles>
  <dxfs count="537">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spdc.sharepoint.com/UAESP/RIESGOS/Mapa%20de%20Riesgos%20-%20Direccionamiento%20Estrat&#233;gico%20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alvarados/Downloads/11.%20GI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 val="Hoja1"/>
      <sheetName val="Opciones Tratamiento"/>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 RIESGOS DE GESTION"/>
      <sheetName val="RIEGOS DE CORRUPCION"/>
      <sheetName val=" RIESGOS SEGURIDAD INFORMACION"/>
      <sheetName val="OPORTUNIDADES"/>
      <sheetName val="Matriz Calor Inherente"/>
      <sheetName val="Matriz Calor Residual"/>
      <sheetName val="Tabla probabilidad"/>
      <sheetName val="Tabla Impacto"/>
      <sheetName val="Tabla Valoración controles"/>
      <sheetName val="seguridad info"/>
      <sheetName val="Opciones Tratamiento"/>
      <sheetName val="Hoja1"/>
    </sheetNames>
    <sheetDataSet>
      <sheetData sheetId="0"/>
      <sheetData sheetId="1">
        <row r="18">
          <cell r="J18" t="str">
            <v>Posibilidad del beneficio propio o de un tercero por la autorización  del pago a los operadores o interventorías, sin el cumplimiento de las obligaciones contractuales, por debilidades en la supervisión y control.</v>
          </cell>
        </row>
        <row r="24">
          <cell r="J24" t="str">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4" dataDxfId="43">
  <autoFilter ref="B209:C219" xr:uid="{00000000-0009-0000-0100-000001000000}"/>
  <tableColumns count="2">
    <tableColumn id="1" xr3:uid="{00000000-0010-0000-0000-000001000000}" name="Criterios" dataDxfId="42"/>
    <tableColumn id="2" xr3:uid="{00000000-0010-0000-0000-000002000000}" name="Subcriterios" dataDxfId="4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2" dT="2021-06-29T21:49:59.41" personId="{9B9E531B-8500-4308-9BEB-65DE703B6A2F}" id="{66619961-08AA-40D8-9A99-F7D4EB4A17A4}">
    <text>no aplica para los niveles de riesgo residual bajo</text>
  </threadedComment>
  <threadedComment ref="A3" dT="2021-03-29T20:54:26.08" personId="{AB29597E-2A4A-4F52-B242-BC7AEF526BC1}" id="{9C6D5478-97D5-4FAA-B0AD-C1669F42FC57}">
    <text>Permite definir un consecutivo de riesgos, para garantizar la identificación única de los riesgos.</text>
  </threadedComment>
  <threadedComment ref="E3" dT="2021-03-29T20:59:18.35" personId="{AB29597E-2A4A-4F52-B242-BC7AEF526BC1}" id="{6D620CFC-68AB-4FCE-85FA-1B9DD45BC6B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BBD2D8CD-919D-4258-9388-18AEAE6A7B5C}">
    <text>Circunstancias bajo las cuales se presenta el riesgo, es la situación más evidente frente al riesgo, redacte de la forma más concreta posible.</text>
  </threadedComment>
  <threadedComment ref="H3" dT="2021-03-29T20:59:06.28" personId="{AB29597E-2A4A-4F52-B242-BC7AEF526BC1}" id="{56A4BE6B-A47F-401F-9A36-61679CEC6348}">
    <text>Causa  principal  o básica, corresponde a las razones por la cuales se puede presentar  el riesgo, redacte de la forma más concreta posible.</text>
  </threadedComment>
  <threadedComment ref="J3" dT="2021-03-29T22:15:13.97" personId="{AB29597E-2A4A-4F52-B242-BC7AEF526BC1}" id="{CBCA929B-3213-49D2-86A7-AF7C6975CA3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99FDCEB0-8FC9-4990-83AD-8C9185F7B76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434A942E-92B5-4E03-A844-7E05D65D5D8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68068808-5005-4A14-B410-F2B3F6CA0971}">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9279BF1A-C43B-4631-B42B-83FDB2B9A9A6}">
    <text>¿Existe un responsable asignado a la ejecución del control?
Asignado: 15
No asignado: 0</text>
  </threadedComment>
  <threadedComment ref="R3" dT="2021-04-16T21:44:42.30" personId="{AB29597E-2A4A-4F52-B242-BC7AEF526BC1}" id="{1CB86DA1-2914-43C7-B767-1F74384C7F69}">
    <text>¿El responsable tiene la autoridad y adecuada segregación de funciones en la ejecución del control?
Adecuado: 15
No adecuado: 0</text>
  </threadedComment>
  <threadedComment ref="S3" dT="2021-04-16T21:45:00.39" personId="{AB29597E-2A4A-4F52-B242-BC7AEF526BC1}" id="{20586307-8EBD-41C2-8558-9934F7C4FAE2}">
    <text>¿La oportunidad en que se ejecuta el control
ayuda a prevenir la mitigación del riesgo o a
detectar la materialización del riesgo de manera oportuna?</text>
  </threadedComment>
  <threadedComment ref="T3" dT="2021-04-16T22:16:21.00" personId="{AB29597E-2A4A-4F52-B242-BC7AEF526BC1}" id="{49E883BF-EFA5-4DB8-BC89-43FA3818BB48}">
    <text>¿La fuente de información que se utiliza en el desarrollo del control es información confiable que permita mitigar el riesgo?
Confiable: 15
No confiable: 0</text>
  </threadedComment>
  <threadedComment ref="U3" dT="2021-04-16T21:47:02.96" personId="{AB29597E-2A4A-4F52-B242-BC7AEF526BC1}" id="{D57927B8-2AE7-495D-9C53-90046893B19A}">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D267AA58-B302-422B-9660-416B1F24F11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3CB92E22-4F03-42DC-889B-854A985FAA2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274F8A90-AEAB-4093-960D-5D225616D8B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8F46198-8F71-4381-93FE-956E1D91E10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E4509066-D7A7-4B20-AD56-88A701941CDE}">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E2F732B4-55E8-46B6-83E9-8D0A3E0B6F0E}">
    <text>Tener en cuenta lo definido en el capitulo de niveles de aceptabilidad de la política de administración de riesgos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9B9E531B-8500-4308-9BEB-65DE703B6A2F}" id="{41278512-829D-4353-93CA-52EDB711E8F1}">
    <text>no aplica para los niveles de riesgo residual bajo</text>
  </threadedComment>
  <threadedComment ref="A3" dT="2021-03-29T20:54:26.08" personId="{AB29597E-2A4A-4F52-B242-BC7AEF526BC1}" id="{F8642C87-B785-490D-B048-FFE34954D829}">
    <text>Permite definir un consecutivo de riesgos, para garantizar la identificación única de los riesgos.</text>
  </threadedComment>
  <threadedComment ref="E3" dT="2021-03-29T20:59:18.35" personId="{AB29597E-2A4A-4F52-B242-BC7AEF526BC1}" id="{5416B78F-5969-4719-A35B-005F7DB0ECE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D9865E6-342E-4C8C-9A3F-5C4198421BF9}">
    <text>Circunstancias bajo las cuales se presenta el riesgo, es la situación más evidente frente al riesgo, redacte de la forma más concreta posible.</text>
  </threadedComment>
  <threadedComment ref="H3" dT="2021-03-29T20:59:06.28" personId="{AB29597E-2A4A-4F52-B242-BC7AEF526BC1}" id="{2966D5F1-473E-47C9-9135-0CB944905440}">
    <text>Causa  principal  o básica, corresponde a las razones por la cuales se puede presentar  el riesgo, redacte de la forma más concreta posible.</text>
  </threadedComment>
  <threadedComment ref="J3" dT="2021-03-29T22:15:13.97" personId="{AB29597E-2A4A-4F52-B242-BC7AEF526BC1}" id="{3EC66599-6ED9-4AEA-8E3E-178B2D4402E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3A04D60B-CE2E-424C-9CB8-CB52B4A7867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5616CF9-624D-4DE2-9928-7D1AD35B44A4}">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F38F8BD-3214-4CC4-ABB2-9444094DBFCA}">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428E81AE-3909-44E7-B790-8D971F3F6F18}">
    <text>¿Existe un responsable asignado a la ejecución del control?
Asignado: 15
No asignado: 0</text>
  </threadedComment>
  <threadedComment ref="R3" dT="2021-04-16T21:44:42.30" personId="{AB29597E-2A4A-4F52-B242-BC7AEF526BC1}" id="{48012F3B-B30B-4ED2-B637-CC322C576940}">
    <text>¿El responsable tiene la autoridad y adecuada segregación de funciones en la ejecución del control?
Adecuado: 15
No adecuado: 0</text>
  </threadedComment>
  <threadedComment ref="S3" dT="2021-04-16T21:45:00.39" personId="{AB29597E-2A4A-4F52-B242-BC7AEF526BC1}" id="{CFC0B65E-ED47-4850-9B1D-F04174BEE917}">
    <text>¿La oportunidad en que se ejecuta el control
ayuda a prevenir la mitigación del riesgo o a
detectar la materialización del riesgo de manera oportuna?</text>
  </threadedComment>
  <threadedComment ref="T3" dT="2021-04-16T22:16:21.00" personId="{AB29597E-2A4A-4F52-B242-BC7AEF526BC1}" id="{C6E81580-DA01-4837-B242-BEC78833F790}">
    <text>¿La fuente de información que se utiliza en el desarrollo del control es información confiable que permita mitigar el riesgo?
Confiable: 15
No confiable: 0</text>
  </threadedComment>
  <threadedComment ref="U3" dT="2021-04-16T21:47:02.96" personId="{AB29597E-2A4A-4F52-B242-BC7AEF526BC1}" id="{71C0F4D2-BEA8-4504-B775-F58353012C85}">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E326DEE2-A83D-43B1-B490-41224C908F55}">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B84FDE3-2C45-4B29-9A04-D56B2D9132BD}">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765A36F-6D7C-4989-A244-A2752B12D22C}">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A6F7CA0-7631-4173-B5AC-0F877B3787E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96994BCD-226F-4C4C-99B4-E3FF0368B2A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441694C8-8E69-4066-B77B-5728C517A168}">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N2" dT="2021-06-29T21:49:59.41" personId="{9B9E531B-8500-4308-9BEB-65DE703B6A2F}" id="{D4779B6A-8299-485F-8704-87AC7AE3CF7A}">
    <text>no aplica para los niveles de riesgo residual bajo</text>
  </threadedComment>
  <threadedComment ref="A3" dT="2021-03-29T20:54:26.08" personId="{AB29597E-2A4A-4F52-B242-BC7AEF526BC1}" id="{1517BBAD-943E-432F-B95D-2572E840E68A}">
    <text>Permite definir un consecutivo de riesgos, para garantizar la identificación única de los riesgos.</text>
  </threadedComment>
  <threadedComment ref="E3" dT="2021-03-29T20:59:18.35" personId="{AB29597E-2A4A-4F52-B242-BC7AEF526BC1}" id="{CD5CDB80-2CAD-4F76-9C74-A4F5E508F9E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837763F6-D67F-4AD5-8183-742DE675640F}">
    <text>Circunstancias bajo las cuales se presenta el riesgo, es la situación más evidente frente al riesgo, redacte de la forma más concreta posible.</text>
  </threadedComment>
  <threadedComment ref="H3" dT="2021-03-29T20:59:06.28" personId="{AB29597E-2A4A-4F52-B242-BC7AEF526BC1}" id="{B85D373F-5ADF-4B23-BFE4-886B1B61BB0B}">
    <text>Causa  principal  o básica, corresponde a las razones por la cuales se puede presentar  el riesgo, redacte de la forma más concreta posible.</text>
  </threadedComment>
  <threadedComment ref="J3" dT="2021-03-29T22:15:13.97" personId="{AB29597E-2A4A-4F52-B242-BC7AEF526BC1}" id="{FDB379CB-FF2F-4FAF-9D76-66DB048E57F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07F0B22-9D67-4C5A-A7BE-D6B1BA32F25E}">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6490DB9E-0542-44BD-88F5-B8E2DC492EA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2254FBA9-198D-4C4E-9106-A6BAFEF73390}">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7A90DF15-A9A3-43D6-B465-7029BD887071}">
    <text>¿Existe un responsable asignado a la ejecución del control?
Asignado: 15
No asignado: 0</text>
  </threadedComment>
  <threadedComment ref="R3" dT="2021-04-16T21:44:42.30" personId="{AB29597E-2A4A-4F52-B242-BC7AEF526BC1}" id="{772CE00E-49FD-4D58-93DD-4430C4D1D9E8}">
    <text>¿El responsable tiene la autoridad y adecuada segregación de funciones en la ejecución del control?
Adecuado: 15
No adecuado: 0</text>
  </threadedComment>
  <threadedComment ref="S3" dT="2021-04-16T21:45:00.39" personId="{AB29597E-2A4A-4F52-B242-BC7AEF526BC1}" id="{ED2E644C-C538-42AF-BA9D-B1B1663CC870}">
    <text>¿La oportunidad en que se ejecuta el control
ayuda a prevenir la mitigación del riesgo o a
detectar la materialización del riesgo de manera oportuna?</text>
  </threadedComment>
  <threadedComment ref="T3" dT="2021-04-16T22:16:21.00" personId="{AB29597E-2A4A-4F52-B242-BC7AEF526BC1}" id="{2198E261-066E-473D-B8A6-3DCF2D01380D}">
    <text>¿La fuente de información que se utiliza en el desarrollo del control es información confiable que permita mitigar el riesgo?
Confiable: 15
No confiable: 0</text>
  </threadedComment>
  <threadedComment ref="U3" dT="2021-04-16T21:47:02.96" personId="{AB29597E-2A4A-4F52-B242-BC7AEF526BC1}" id="{5307106D-D20D-4DAE-A9C2-5DADD3850EFD}">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366314A-4E9C-400A-8D73-CAEF4D1D592A}">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E7F2E2C8-01E6-411D-96A8-800653AB25B8}">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9F68ECAF-265D-4B1A-8235-96C5F287A6C6}">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2A0B9CEB-E4D2-4154-9DDA-2E22778AD9B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1E1BA1AF-865E-4C89-BA25-4D5525A10C9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68D649D1-1143-4DA4-AB8A-C39CAB144309}">
    <text>Tener en cuenta lo definido en el capitulo de niveles de aceptabilidad de la política de administración de riesgos</text>
  </threadedComment>
</ThreadedComments>
</file>

<file path=xl/threadedComments/threadedComment5.xml><?xml version="1.0" encoding="utf-8"?>
<ThreadedComments xmlns="http://schemas.microsoft.com/office/spreadsheetml/2018/threadedcomments" xmlns:x="http://schemas.openxmlformats.org/spreadsheetml/2006/main">
  <threadedComment ref="AN2" dT="2021-06-29T21:49:59.41" personId="{9B9E531B-8500-4308-9BEB-65DE703B6A2F}" id="{D9E442AB-055B-40AB-82B1-26F9C9AD647B}">
    <text>no aplica para los niveles de riesgo residual bajo</text>
  </threadedComment>
  <threadedComment ref="A3" dT="2021-03-29T20:54:26.08" personId="{AB29597E-2A4A-4F52-B242-BC7AEF526BC1}" id="{C079914B-78AF-4771-A312-BF12DFC47973}">
    <text>Permite definir un consecutivo de riesgos, para garantizar la identificación única de los riesgos.</text>
  </threadedComment>
  <threadedComment ref="E3" dT="2021-03-29T20:59:18.35" personId="{AB29597E-2A4A-4F52-B242-BC7AEF526BC1}" id="{937494FD-A39E-4B5F-9F8C-7C38FE75654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69D963F-09E7-434F-8885-5F73FD67FD1B}">
    <text>Circunstancias bajo las cuales se presenta el riesgo, es la situación más evidente frente al riesgo, redacte de la forma más concreta posible.</text>
  </threadedComment>
  <threadedComment ref="H3" dT="2021-03-29T20:59:06.28" personId="{AB29597E-2A4A-4F52-B242-BC7AEF526BC1}" id="{BF958BC7-758C-4B1A-94A5-0BAC2A90254F}">
    <text>Causa  principal  o básica, corresponde a las razones por la cuales se puede presentar  el riesgo, redacte de la forma más concreta posible.</text>
  </threadedComment>
  <threadedComment ref="J3" dT="2021-03-29T22:15:13.97" personId="{AB29597E-2A4A-4F52-B242-BC7AEF526BC1}" id="{898F6C35-0B7B-439D-8D80-2A336801516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169228FB-E83B-4BBF-8A21-348CEAC7174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C0AF8EF7-27AF-4C5D-94C4-2D0E62820ED9}">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25081B83-B34A-4628-81B8-30589F85C06F}">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C70E8A23-AF48-48FC-84E8-8B93DBB072F4}">
    <text>¿Existe un responsable asignado a la ejecución del control?
Asignado: 15
No asignado: 0</text>
  </threadedComment>
  <threadedComment ref="R3" dT="2021-04-16T21:44:42.30" personId="{AB29597E-2A4A-4F52-B242-BC7AEF526BC1}" id="{C293AFB8-E4E4-4791-A595-69623EB55EA3}">
    <text>¿El responsable tiene la autoridad y adecuada segregación de funciones en la ejecución del control?
Adecuado: 15
No adecuado: 0</text>
  </threadedComment>
  <threadedComment ref="S3" dT="2021-04-16T21:45:00.39" personId="{AB29597E-2A4A-4F52-B242-BC7AEF526BC1}" id="{11F7021A-FACB-4E6C-9C1D-5AB79E700446}">
    <text>¿La oportunidad en que se ejecuta el control
ayuda a prevenir la mitigación del riesgo o a
detectar la materialización del riesgo de manera oportuna?</text>
  </threadedComment>
  <threadedComment ref="T3" dT="2021-04-16T22:16:21.00" personId="{AB29597E-2A4A-4F52-B242-BC7AEF526BC1}" id="{C01F0BD3-D9B2-4427-9CF6-6E42360645FB}">
    <text>¿La fuente de información que se utiliza en el desarrollo del control es información confiable que permita mitigar el riesgo?
Confiable: 15
No confiable: 0</text>
  </threadedComment>
  <threadedComment ref="U3" dT="2021-04-16T21:47:02.96" personId="{AB29597E-2A4A-4F52-B242-BC7AEF526BC1}" id="{2A3E3CFA-9AF8-4ABA-8367-EEE8A9DEB252}">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494F7C8B-5BFF-4704-AF69-D141695A5A15}">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902A3CD3-DC38-4FDA-B1B1-385902A225A1}">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559D44F9-955D-46FA-A5F7-42333B895CCE}">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2C41D56C-9095-479B-9B5F-BE3FB476FFD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90DBCD2E-4217-4973-908C-80CA26C2875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A6002E4E-B632-4059-BA08-2008BDB0B4D6}">
    <text>Tener en cuenta lo definido en el capitulo de niveles de aceptabilidad de la política de administración de riesgos</text>
  </threadedComment>
</ThreadedComments>
</file>

<file path=xl/threadedComments/threadedComment6.xml><?xml version="1.0" encoding="utf-8"?>
<ThreadedComments xmlns="http://schemas.microsoft.com/office/spreadsheetml/2018/threadedcomments" xmlns:x="http://schemas.openxmlformats.org/spreadsheetml/2006/main">
  <threadedComment ref="AN2" dT="2021-06-29T21:49:59.41" personId="{9B9E531B-8500-4308-9BEB-65DE703B6A2F}" id="{86A7EEAD-3AD2-4895-AF86-6B1A60CD6A8E}">
    <text>no aplica para los niveles de riesgo residual bajo</text>
  </threadedComment>
  <threadedComment ref="A3" dT="2021-03-29T20:54:26.08" personId="{AB29597E-2A4A-4F52-B242-BC7AEF526BC1}" id="{78E4E76D-60E7-4F09-A3B9-246483DD97FE}">
    <text>Permite definir un consecutivo de riesgos, para garantizar la identificación única de los riesgos.</text>
  </threadedComment>
  <threadedComment ref="E3" dT="2021-03-29T20:59:18.35" personId="{AB29597E-2A4A-4F52-B242-BC7AEF526BC1}" id="{9F31DD0A-2FDB-4008-9277-75E9F81AD9A9}">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12E444D2-E6BE-422A-96CA-DD8185D72DEC}">
    <text>Circunstancias bajo las cuales se presenta el riesgo, es la situación más evidente frente al riesgo, redacte de la forma más concreta posible.</text>
  </threadedComment>
  <threadedComment ref="H3" dT="2021-03-29T20:59:06.28" personId="{AB29597E-2A4A-4F52-B242-BC7AEF526BC1}" id="{59818EF3-84DD-4444-AB7A-1BA5981E5A6D}">
    <text>Causa  principal  o básica, corresponde a las razones por la cuales se puede presentar  el riesgo, redacte de la forma más concreta posible.</text>
  </threadedComment>
  <threadedComment ref="J3" dT="2021-03-29T22:15:13.97" personId="{AB29597E-2A4A-4F52-B242-BC7AEF526BC1}" id="{2F662F62-BBB9-4797-8320-AC13A15EF5B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68E1F316-06FC-4321-B942-5ACCA8DB3DD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2C10D2D0-479D-43E8-B834-CDC4A630046E}">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2C16974F-2FE0-43DB-8A3F-27EBA01465D1}">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CFAAF49D-FF3D-4540-9103-BA2ADBDAF180}">
    <text>¿Existe un responsable asignado a la ejecución del control?
Asignado: 15
No asignado: 0</text>
  </threadedComment>
  <threadedComment ref="R3" dT="2021-04-16T21:44:42.30" personId="{AB29597E-2A4A-4F52-B242-BC7AEF526BC1}" id="{B50577A8-BBD6-47C7-9962-F2DC6F3EBB40}">
    <text>¿El responsable tiene la autoridad y adecuada segregación de funciones en la ejecución del control?
Adecuado: 15
No adecuado: 0</text>
  </threadedComment>
  <threadedComment ref="S3" dT="2021-04-16T21:45:00.39" personId="{AB29597E-2A4A-4F52-B242-BC7AEF526BC1}" id="{3C688EBD-2A77-49A0-96BD-9BF8C423563D}">
    <text>¿La oportunidad en que se ejecuta el control
ayuda a prevenir la mitigación del riesgo o a
detectar la materialización del riesgo de manera oportuna?</text>
  </threadedComment>
  <threadedComment ref="T3" dT="2021-04-16T22:16:21.00" personId="{AB29597E-2A4A-4F52-B242-BC7AEF526BC1}" id="{4263E0D3-22A2-4A8F-B5D2-660621641337}">
    <text>¿La fuente de información que se utiliza en el desarrollo del control es información confiable que permita mitigar el riesgo?
Confiable: 15
No confiable: 0</text>
  </threadedComment>
  <threadedComment ref="U3" dT="2021-04-16T21:47:02.96" personId="{AB29597E-2A4A-4F52-B242-BC7AEF526BC1}" id="{3D56E15A-EC36-4B78-9C9C-59C1C12D979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9BD67922-488E-44D4-8AD6-2D4D4397A1DA}">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876F02E-105F-4475-91BA-7F22AFFEAC23}">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5883029D-B90B-4DB4-8F7B-385649F5313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12127E82-2EE9-477E-9CBD-9C8907B750FE}">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70C5C5E-6D9F-4EC0-A4C3-FBC1B126B43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D627FA4C-1908-4FF5-9E5D-50B43007C1C4}">
    <text>Tener en cuenta lo definido en el capitulo de niveles de aceptabilidad de la política de administración de riesgos</text>
  </threadedComment>
</ThreadedComments>
</file>

<file path=xl/threadedComments/threadedComment7.xml><?xml version="1.0" encoding="utf-8"?>
<ThreadedComments xmlns="http://schemas.microsoft.com/office/spreadsheetml/2018/threadedcomments" xmlns:x="http://schemas.openxmlformats.org/spreadsheetml/2006/main">
  <threadedComment ref="AN2" dT="2021-06-29T21:49:59.41" personId="{9B9E531B-8500-4308-9BEB-65DE703B6A2F}" id="{783F99E9-C3DE-4FEB-96AF-B87E56856C37}">
    <text>no aplica para los niveles de riesgo residual bajo</text>
  </threadedComment>
  <threadedComment ref="A3" dT="2021-03-29T20:54:26.08" personId="{AB29597E-2A4A-4F52-B242-BC7AEF526BC1}" id="{D3841E9C-92E7-4279-BB33-CEE43B08AE27}">
    <text>Permite definir un consecutivo de riesgos, para garantizar la identificación única de los riesgos.</text>
  </threadedComment>
  <threadedComment ref="E3" dT="2021-03-29T20:59:18.35" personId="{AB29597E-2A4A-4F52-B242-BC7AEF526BC1}" id="{F4FE7A81-731E-4D8B-9FCE-584016B35DAB}">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259E6D4-0CA2-4D3B-871B-24D680EB1CB2}">
    <text>Circunstancias bajo las cuales se presenta el riesgo, es la situación más evidente frente al riesgo, redacte de la forma más concreta posible.</text>
  </threadedComment>
  <threadedComment ref="H3" dT="2021-03-29T20:59:06.28" personId="{AB29597E-2A4A-4F52-B242-BC7AEF526BC1}" id="{75C4D212-EDCC-4EC1-98BF-6FD30014EDA2}">
    <text>Causa  principal  o básica, corresponde a las razones por la cuales se puede presentar  el riesgo, redacte de la forma más concreta posible.</text>
  </threadedComment>
  <threadedComment ref="J3" dT="2021-03-29T22:15:13.97" personId="{AB29597E-2A4A-4F52-B242-BC7AEF526BC1}" id="{44BB3AF8-554E-4393-A88E-10CEF647F943}">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2D1A19D7-22B2-4630-A259-0A6AF95D9E4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80CD67ED-9E8E-481A-8393-3C442BF98074}">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CF31A05E-9302-4466-88C2-446F4C25420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49F7CFF4-C263-4465-A547-0F5DEAD025A7}">
    <text>¿Existe un responsable asignado a la ejecución del control?
Asignado: 15
No asignado: 0</text>
  </threadedComment>
  <threadedComment ref="R3" dT="2021-04-16T21:44:42.30" personId="{AB29597E-2A4A-4F52-B242-BC7AEF526BC1}" id="{8147814C-17AF-4111-832E-3B5FF3DABD6F}">
    <text>¿El responsable tiene la autoridad y adecuada segregación de funciones en la ejecución del control?
Adecuado: 15
No adecuado: 0</text>
  </threadedComment>
  <threadedComment ref="S3" dT="2021-04-16T21:45:00.39" personId="{AB29597E-2A4A-4F52-B242-BC7AEF526BC1}" id="{2CD43767-3FB4-41B7-AA48-A6A3CC262A9C}">
    <text>¿La oportunidad en que se ejecuta el control
ayuda a prevenir la mitigación del riesgo o a
detectar la materialización del riesgo de manera oportuna?</text>
  </threadedComment>
  <threadedComment ref="T3" dT="2021-04-16T22:16:21.00" personId="{AB29597E-2A4A-4F52-B242-BC7AEF526BC1}" id="{B1FBAEA4-7C2F-47D4-A148-614F418873D6}">
    <text>¿La fuente de información que se utiliza en el desarrollo del control es información confiable que permita mitigar el riesgo?
Confiable: 15
No confiable: 0</text>
  </threadedComment>
  <threadedComment ref="U3" dT="2021-04-16T21:47:02.96" personId="{AB29597E-2A4A-4F52-B242-BC7AEF526BC1}" id="{5CA025EC-D87E-4DB4-BBDF-3CEF2EAF0E8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8AEE0D5E-7C33-4B7D-B9E4-AACB7D28E169}">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7BF3E3A6-E065-4C32-8EB6-B6982C3987D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F6EFAA93-6B60-4A56-A949-C93DF2C1796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16137811-DFF3-457D-83A1-50EB19BE0B5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6D6B58E3-93D7-41D4-A1D9-70DE491D0A7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73E2E05C-25B5-4594-896F-78A1A8A02CA4}">
    <text>Tener en cuenta lo definido en el capitulo de niveles de aceptabilidad de la política de administración de riesgos</text>
  </threadedComment>
</ThreadedComments>
</file>

<file path=xl/threadedComments/threadedComment8.xml><?xml version="1.0" encoding="utf-8"?>
<ThreadedComments xmlns="http://schemas.microsoft.com/office/spreadsheetml/2018/threadedcomments" xmlns:x="http://schemas.openxmlformats.org/spreadsheetml/2006/main">
  <threadedComment ref="AN2" dT="2021-06-29T21:49:59.41" personId="{9B9E531B-8500-4308-9BEB-65DE703B6A2F}" id="{95116662-BC1F-4536-98C1-800A31298780}">
    <text>no aplica para los niveles de riesgo residual bajo</text>
  </threadedComment>
  <threadedComment ref="A3" dT="2021-03-29T20:54:26.08" personId="{AB29597E-2A4A-4F52-B242-BC7AEF526BC1}" id="{1CCCC428-41FF-4546-8985-7CD7906E5D05}">
    <text>Permite definir un consecutivo de riesgos, para garantizar la identificación única de los riesgos.</text>
  </threadedComment>
  <threadedComment ref="E3" dT="2021-03-29T20:59:18.35" personId="{AB29597E-2A4A-4F52-B242-BC7AEF526BC1}" id="{289374BE-E548-4165-BD87-D0EF8B5F83F3}">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68891919-7DCD-42F5-BCB5-E4A7C54F94B4}">
    <text>Circunstancias bajo las cuales se presenta el riesgo, es la situación más evidente frente al riesgo, redacte de la forma más concreta posible.</text>
  </threadedComment>
  <threadedComment ref="H3" dT="2021-03-29T20:59:06.28" personId="{AB29597E-2A4A-4F52-B242-BC7AEF526BC1}" id="{8F2BDE77-5824-4A82-BAC9-280CE4F86D1B}">
    <text>Causa  principal  o básica, corresponde a las razones por la cuales se puede presentar  el riesgo, redacte de la forma más concreta posible.</text>
  </threadedComment>
  <threadedComment ref="J3" dT="2021-03-29T22:15:13.97" personId="{AB29597E-2A4A-4F52-B242-BC7AEF526BC1}" id="{66373AB6-C3F8-4A29-8350-72212116E8B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59B657E3-F9F0-47BE-8F54-17B5FDB7E52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CC081A42-AA58-4097-B6F8-964BEB2B840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4D6143DD-BD8C-4D61-948B-4B05DE41B726}">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1F40F98E-4F13-42C4-9038-E137D014052A}">
    <text>¿Existe un responsable asignado a la ejecución del control?
Asignado: 15
No asignado: 0</text>
  </threadedComment>
  <threadedComment ref="R3" dT="2021-04-16T21:44:42.30" personId="{AB29597E-2A4A-4F52-B242-BC7AEF526BC1}" id="{9D6B35C7-9ED9-4285-8D4D-9A25E8EBCFC3}">
    <text>¿El responsable tiene la autoridad y adecuada segregación de funciones en la ejecución del control?
Adecuado: 15
No adecuado: 0</text>
  </threadedComment>
  <threadedComment ref="S3" dT="2021-04-16T21:45:00.39" personId="{AB29597E-2A4A-4F52-B242-BC7AEF526BC1}" id="{FF9D67F1-B502-429E-86C4-FB410D3C692F}">
    <text>¿La oportunidad en que se ejecuta el control
ayuda a prevenir la mitigación del riesgo o a
detectar la materialización del riesgo de manera oportuna?</text>
  </threadedComment>
  <threadedComment ref="T3" dT="2021-04-16T22:16:21.00" personId="{AB29597E-2A4A-4F52-B242-BC7AEF526BC1}" id="{96E08523-BA38-4F1C-94B8-E23DAA4DDAE7}">
    <text>¿La fuente de información que se utiliza en el desarrollo del control es información confiable que permita mitigar el riesgo?
Confiable: 15
No confiable: 0</text>
  </threadedComment>
  <threadedComment ref="U3" dT="2021-04-16T21:47:02.96" personId="{AB29597E-2A4A-4F52-B242-BC7AEF526BC1}" id="{15A2742C-0FF7-4AB7-B737-3726A1961C23}">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F1A605B-07F0-454C-B7FC-FF8A623D5284}">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A6A2AAE1-6633-4B8A-B802-120B43D3094D}">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4E4408A5-F830-461E-A52D-21C65A3A1D33}">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A9D272A4-543E-481C-B053-7C217FF7388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477F533A-6551-4455-B4A8-04A8EE65B70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CD327B50-A825-4505-AF93-38F8FD0A8839}">
    <text>Tener en cuenta lo definido en el capitulo de niveles de aceptabilidad de la política de administración de riesgos</text>
  </threadedComment>
</ThreadedComments>
</file>

<file path=xl/threadedComments/threadedComment9.xml><?xml version="1.0" encoding="utf-8"?>
<ThreadedComments xmlns="http://schemas.microsoft.com/office/spreadsheetml/2018/threadedcomments" xmlns:x="http://schemas.openxmlformats.org/spreadsheetml/2006/main">
  <threadedComment ref="AN2" dT="2021-06-29T21:49:59.41" personId="{9B9E531B-8500-4308-9BEB-65DE703B6A2F}" id="{25E766DE-55E4-4A41-A3C3-D27BFE489AD1}">
    <text>no aplica para los niveles de riesgo residual bajo</text>
  </threadedComment>
  <threadedComment ref="A3" dT="2021-03-29T20:54:26.08" personId="{AB29597E-2A4A-4F52-B242-BC7AEF526BC1}" id="{40BE40C0-609B-4101-902A-6DA0674B4932}">
    <text>Permite definir un consecutivo de riesgos, para garantizar la identificación única de los riesgos.</text>
  </threadedComment>
  <threadedComment ref="E3" dT="2021-03-29T20:59:18.35" personId="{AB29597E-2A4A-4F52-B242-BC7AEF526BC1}" id="{36E25F04-F62B-4F2B-BD18-E8226DBC580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B39A0CCB-6293-48EE-916D-1A20F9612364}">
    <text>Circunstancias bajo las cuales se presenta el riesgo, es la situación más evidente frente al riesgo, redacte de la forma más concreta posible.</text>
  </threadedComment>
  <threadedComment ref="H3" dT="2021-03-29T20:59:06.28" personId="{AB29597E-2A4A-4F52-B242-BC7AEF526BC1}" id="{96C3D58F-6B11-4C46-A858-3FEBDDF10DC5}">
    <text>Causa  principal  o básica, corresponde a las razones por la cuales se puede presentar  el riesgo, redacte de la forma más concreta posible.</text>
  </threadedComment>
  <threadedComment ref="J3" dT="2021-03-29T22:15:13.97" personId="{AB29597E-2A4A-4F52-B242-BC7AEF526BC1}" id="{131FFC53-E892-4824-95CF-4E3F7009B6D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86D46E73-120F-4157-BDC2-5D6F9C2C2A9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6F005516-D878-453D-B894-60F432AE751A}">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320F37C8-EC0D-4E76-A8E0-73D8CA3930A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434BDBEF-D30A-4767-8538-B2B779FD91BC}">
    <text>¿Existe un responsable asignado a la ejecución del control?
Asignado: 15
No asignado: 0</text>
  </threadedComment>
  <threadedComment ref="R3" dT="2021-04-16T21:44:42.30" personId="{AB29597E-2A4A-4F52-B242-BC7AEF526BC1}" id="{09462414-8F41-4201-9DF5-51155A665FD9}">
    <text>¿El responsable tiene la autoridad y adecuada segregación de funciones en la ejecución del control?
Adecuado: 15
No adecuado: 0</text>
  </threadedComment>
  <threadedComment ref="S3" dT="2021-04-16T21:45:00.39" personId="{AB29597E-2A4A-4F52-B242-BC7AEF526BC1}" id="{452460F3-3DA7-4C12-ADA6-332F701DA48D}">
    <text>¿La oportunidad en que se ejecuta el control
ayuda a prevenir la mitigación del riesgo o a
detectar la materialización del riesgo de manera oportuna?</text>
  </threadedComment>
  <threadedComment ref="T3" dT="2021-04-16T22:16:21.00" personId="{AB29597E-2A4A-4F52-B242-BC7AEF526BC1}" id="{829FC4B6-4A8A-490A-86B0-6489F2C9D034}">
    <text>¿La fuente de información que se utiliza en el desarrollo del control es información confiable que permita mitigar el riesgo?
Confiable: 15
No confiable: 0</text>
  </threadedComment>
  <threadedComment ref="U3" dT="2021-04-16T21:47:02.96" personId="{AB29597E-2A4A-4F52-B242-BC7AEF526BC1}" id="{D9F7C47C-8A0C-4E6A-9010-96C722A561BC}">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36D9D7E4-52FE-449F-A316-8816684C37BC}">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BE40D5E2-765F-414B-860C-BE088D4E0CF7}">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1AFFF7AF-B1A1-48F2-8FB5-B4C4FD32227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32B129E1-6242-4125-ABBD-FC069A5BA88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9E6F180D-7482-4EB4-81C5-B78170209B4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C95F1960-909B-43A0-B58C-37A7180A0DD1}">
    <text>Tener en cuenta lo definido en el capitulo de niveles de aceptabilidad de la política de administración de riesgos</text>
  </threadedComment>
</ThreadedComments>
</file>

<file path=xl/threadedComments/threadedComment10.xml><?xml version="1.0" encoding="utf-8"?>
<ThreadedComments xmlns="http://schemas.microsoft.com/office/spreadsheetml/2018/threadedcomments" xmlns:x="http://schemas.openxmlformats.org/spreadsheetml/2006/main">
  <threadedComment ref="AN2" dT="2021-06-29T21:49:59.41" personId="{9B9E531B-8500-4308-9BEB-65DE703B6A2F}" id="{5C0C54F5-1495-499F-9A75-3A32FB4BDCC2}">
    <text>no aplica para los niveles de riesgo residual bajo</text>
  </threadedComment>
  <threadedComment ref="A3" dT="2021-03-29T20:54:26.08" personId="{AB29597E-2A4A-4F52-B242-BC7AEF526BC1}" id="{D3B87AEF-755A-4807-A148-6EB2284467E3}">
    <text>Permite definir un consecutivo de riesgos, para garantizar la identificación única de los riesgos.</text>
  </threadedComment>
  <threadedComment ref="E3" dT="2021-03-29T20:59:18.35" personId="{AB29597E-2A4A-4F52-B242-BC7AEF526BC1}" id="{DD68FE54-16A1-4373-8083-D416FB4C9D1D}">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0C935F5F-2A71-415B-9789-1587AAE1C08E}">
    <text>Circunstancias bajo las cuales se presenta el riesgo, es la situación más evidente frente al riesgo, redacte de la forma más concreta posible.</text>
  </threadedComment>
  <threadedComment ref="H3" dT="2021-03-29T20:59:06.28" personId="{AB29597E-2A4A-4F52-B242-BC7AEF526BC1}" id="{DEF1295D-8A3E-416D-8DEA-5BE0BF9C6FFF}">
    <text>Causa  principal  o básica, corresponde a las razones por la cuales se puede presentar  el riesgo, redacte de la forma más concreta posible.</text>
  </threadedComment>
  <threadedComment ref="J3" dT="2021-03-29T22:15:13.97" personId="{AB29597E-2A4A-4F52-B242-BC7AEF526BC1}" id="{A3BFA7EF-3639-40C6-B946-3E8682F0D02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FD5816E0-137E-4B84-9765-7BD9D8AFA59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01A8D43C-C6E8-4DBE-8041-E59F2B1E7A0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0FFBA70F-B458-48F8-B4B6-74AE269355CB}">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BF7334AB-9B67-4B5E-958C-C12405512885}">
    <text>¿Existe un responsable asignado a la ejecución del control?
Asignado: 15
No asignado: 0</text>
  </threadedComment>
  <threadedComment ref="R3" dT="2021-04-16T21:44:42.30" personId="{AB29597E-2A4A-4F52-B242-BC7AEF526BC1}" id="{94B96200-E2C6-4DFB-AA2E-7954D2D433AB}">
    <text>¿El responsable tiene la autoridad y adecuada segregación de funciones en la ejecución del control?
Adecuado: 15
No adecuado: 0</text>
  </threadedComment>
  <threadedComment ref="S3" dT="2021-04-16T21:45:00.39" personId="{AB29597E-2A4A-4F52-B242-BC7AEF526BC1}" id="{0027234C-EFB0-4135-BCC8-67DF07F1C4A7}">
    <text>¿La oportunidad en que se ejecuta el control
ayuda a prevenir la mitigación del riesgo o a
detectar la materialización del riesgo de manera oportuna?</text>
  </threadedComment>
  <threadedComment ref="T3" dT="2021-04-16T22:16:21.00" personId="{AB29597E-2A4A-4F52-B242-BC7AEF526BC1}" id="{877E6BAB-39A2-438B-9D88-CB91D7871EFC}">
    <text>¿La fuente de información que se utiliza en el desarrollo del control es información confiable que permita mitigar el riesgo?
Confiable: 15
No confiable: 0</text>
  </threadedComment>
  <threadedComment ref="U3" dT="2021-04-16T21:47:02.96" personId="{AB29597E-2A4A-4F52-B242-BC7AEF526BC1}" id="{3881E88C-E09E-444C-B3D8-098F8F2B7F0A}">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4E540305-2B89-4565-BB06-53D4E625985C}">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64CD86ED-428D-4707-871B-ACE8FC559DE7}">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D170DF13-B316-4588-AAD5-E93A2BAACB35}">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5271D330-99DA-4164-B16D-8619E6B04FE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D7AE295E-6FCE-4691-BF47-6ED2458A13F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4336BEE0-11EB-476C-8B37-015350AB74A4}">
    <text>Tener en cuenta lo definido en el capitulo de niveles de aceptabilidad de la política de administración de riesgos</text>
  </threadedComment>
</ThreadedComments>
</file>

<file path=xl/threadedComments/threadedComment11.xml><?xml version="1.0" encoding="utf-8"?>
<ThreadedComments xmlns="http://schemas.microsoft.com/office/spreadsheetml/2018/threadedcomments" xmlns:x="http://schemas.openxmlformats.org/spreadsheetml/2006/main">
  <threadedComment ref="AN2" dT="2021-06-29T21:49:59.41" personId="{9B9E531B-8500-4308-9BEB-65DE703B6A2F}" id="{D064BD6E-D511-4EBD-9C3B-7BE42A6FB493}">
    <text>no aplica para los niveles de riesgo residual bajo</text>
  </threadedComment>
  <threadedComment ref="A3" dT="2021-03-29T20:54:26.08" personId="{AB29597E-2A4A-4F52-B242-BC7AEF526BC1}" id="{512CA573-A4FB-4F05-A33B-2AD8517413CB}">
    <text>Permite definir un consecutivo de riesgos, para garantizar la identificación única de los riesgos.</text>
  </threadedComment>
  <threadedComment ref="E3" dT="2021-03-29T20:59:18.35" personId="{AB29597E-2A4A-4F52-B242-BC7AEF526BC1}" id="{261C7DA9-2E2B-4BCF-8E07-38AAA43EC10D}">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C3F37F6B-EE35-4A21-9F02-C45E6073220E}">
    <text>Circunstancias bajo las cuales se presenta el riesgo, es la situación más evidente frente al riesgo, redacte de la forma más concreta posible.</text>
  </threadedComment>
  <threadedComment ref="H3" dT="2021-03-29T20:59:06.28" personId="{AB29597E-2A4A-4F52-B242-BC7AEF526BC1}" id="{0012AD4E-16BB-4056-97D8-FE702C801A59}">
    <text>Causa  principal  o básica, corresponde a las razones por la cuales se puede presentar  el riesgo, redacte de la forma más concreta posible.</text>
  </threadedComment>
  <threadedComment ref="J3" dT="2021-03-29T22:15:13.97" personId="{AB29597E-2A4A-4F52-B242-BC7AEF526BC1}" id="{70787462-EB7D-4F3A-82FC-26C77243929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84444523-818B-4A9A-91A7-BD44D644A20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A70C6C6E-967B-4249-81CC-6D7C1564642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718B7372-DE70-494E-BCBC-52AFA644950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1ABD56FF-CB5B-4B36-8322-BB98E3BE6BC0}">
    <text>¿Existe un responsable asignado a la ejecución del control?
Asignado: 15
No asignado: 0</text>
  </threadedComment>
  <threadedComment ref="R3" dT="2021-04-16T21:44:42.30" personId="{AB29597E-2A4A-4F52-B242-BC7AEF526BC1}" id="{DAB09C1B-F42B-45CB-BDE6-287A9DE28F5D}">
    <text>¿El responsable tiene la autoridad y adecuada segregación de funciones en la ejecución del control?
Adecuado: 15
No adecuado: 0</text>
  </threadedComment>
  <threadedComment ref="S3" dT="2021-04-16T21:45:00.39" personId="{AB29597E-2A4A-4F52-B242-BC7AEF526BC1}" id="{C11FB94C-B40C-410F-95DA-00C6E94FBF49}">
    <text>¿La oportunidad en que se ejecuta el control
ayuda a prevenir la mitigación del riesgo o a
detectar la materialización del riesgo de manera oportuna?</text>
  </threadedComment>
  <threadedComment ref="T3" dT="2021-04-16T22:16:21.00" personId="{AB29597E-2A4A-4F52-B242-BC7AEF526BC1}" id="{E5299584-4D83-46FC-B44F-62FBC71E5A01}">
    <text>¿La fuente de información que se utiliza en el desarrollo del control es información confiable que permita mitigar el riesgo?
Confiable: 15
No confiable: 0</text>
  </threadedComment>
  <threadedComment ref="U3" dT="2021-04-16T21:47:02.96" personId="{AB29597E-2A4A-4F52-B242-BC7AEF526BC1}" id="{73333A44-7AD1-4064-ADD2-8B97EED6814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85367A31-1EB9-4662-A725-A8393A9F7B14}">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338051E7-2B94-41D7-88FC-BE622ACC6D6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0A5310B-5F78-441C-86D6-AE35D9E5E86A}">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60A8D64A-924E-4DEC-BDD2-74C6A965202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6EE6AB6D-AD80-43EC-8117-FE8F8A3CF94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B39C754F-D94C-4987-ACF5-174995DF1E1A}">
    <text>Tener en cuenta lo definido en el capitulo de niveles de aceptabilidad de la política de administración de riesgos</text>
  </threadedComment>
</ThreadedComments>
</file>

<file path=xl/threadedComments/threadedComment12.xml><?xml version="1.0" encoding="utf-8"?>
<ThreadedComments xmlns="http://schemas.microsoft.com/office/spreadsheetml/2018/threadedcomments" xmlns:x="http://schemas.openxmlformats.org/spreadsheetml/2006/main">
  <threadedComment ref="AN2" dT="2021-06-29T21:49:59.41" personId="{9B9E531B-8500-4308-9BEB-65DE703B6A2F}" id="{3E20415F-C3AB-448F-9B4A-002980E9DD06}">
    <text>no aplica para los niveles de riesgo residual bajo</text>
  </threadedComment>
  <threadedComment ref="A3" dT="2021-03-29T20:54:26.08" personId="{AB29597E-2A4A-4F52-B242-BC7AEF526BC1}" id="{8C4565E3-E023-4472-8013-6FD47E690A94}">
    <text>Permite definir un consecutivo de riesgos, para garantizar la identificación única de los riesgos.</text>
  </threadedComment>
  <threadedComment ref="E3" dT="2021-03-29T20:59:18.35" personId="{AB29597E-2A4A-4F52-B242-BC7AEF526BC1}" id="{16F4AB2B-21C3-410F-B030-C81857F86B1F}">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AE54860B-02DE-48BD-A8DC-5F0205F751BD}">
    <text>Circunstancias bajo las cuales se presenta el riesgo, es la situación más evidente frente al riesgo, redacte de la forma más concreta posible.</text>
  </threadedComment>
  <threadedComment ref="H3" dT="2021-03-29T20:59:06.28" personId="{AB29597E-2A4A-4F52-B242-BC7AEF526BC1}" id="{99110010-96F8-4D64-AF4A-B1FC172CE485}">
    <text>Causa  principal  o básica, corresponde a las razones por la cuales se puede presentar  el riesgo, redacte de la forma más concreta posible.</text>
  </threadedComment>
  <threadedComment ref="J3" dT="2021-03-29T22:15:13.97" personId="{AB29597E-2A4A-4F52-B242-BC7AEF526BC1}" id="{3ADE118F-73EF-46CF-ABE4-CF061216905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8FB21762-FF58-4A75-A190-832C709A903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C4F2286D-CFB4-40FE-949E-68658E3D8438}">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38544D6D-56AB-44B3-8CBD-C43F199778FB}">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4AF1A456-B434-413E-8475-75A7EB2C9B22}">
    <text>¿Existe un responsable asignado a la ejecución del control?
Asignado: 15
No asignado: 0</text>
  </threadedComment>
  <threadedComment ref="R3" dT="2021-04-16T21:44:42.30" personId="{AB29597E-2A4A-4F52-B242-BC7AEF526BC1}" id="{8FF68C74-4858-4C1E-A98D-04A2C1AE1E79}">
    <text>¿El responsable tiene la autoridad y adecuada segregación de funciones en la ejecución del control?
Adecuado: 15
No adecuado: 0</text>
  </threadedComment>
  <threadedComment ref="S3" dT="2021-04-16T21:45:00.39" personId="{AB29597E-2A4A-4F52-B242-BC7AEF526BC1}" id="{BC2C8822-70DC-4868-A74A-AABFED151256}">
    <text>¿La oportunidad en que se ejecuta el control
ayuda a prevenir la mitigación del riesgo o a
detectar la materialización del riesgo de manera oportuna?</text>
  </threadedComment>
  <threadedComment ref="T3" dT="2021-04-16T22:16:21.00" personId="{AB29597E-2A4A-4F52-B242-BC7AEF526BC1}" id="{947437B7-5FF8-4343-9954-11F721F5827B}">
    <text>¿La fuente de información que se utiliza en el desarrollo del control es información confiable que permita mitigar el riesgo?
Confiable: 15
No confiable: 0</text>
  </threadedComment>
  <threadedComment ref="U3" dT="2021-04-16T21:47:02.96" personId="{AB29597E-2A4A-4F52-B242-BC7AEF526BC1}" id="{87F2922E-327A-459D-A631-5D9E85C159B5}">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0F8A83D1-1A6C-4BF5-9710-B8B7CFF3931B}">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3BF839BD-9B51-4401-BFD6-0D41E37A9073}">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5EE314E5-38B8-4B50-92C8-0753E9B04872}">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E103ABA-6557-4205-BB69-D9F69D4B63E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D5E4D704-0921-432A-8088-C869BD35A09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4D2C2425-7607-45B9-AEC3-3146649AB04D}">
    <text>Tener en cuenta lo definido en el capitulo de niveles de aceptabilidad de la política de administración de riesgos</text>
  </threadedComment>
</ThreadedComments>
</file>

<file path=xl/threadedComments/threadedComment13.xml><?xml version="1.0" encoding="utf-8"?>
<ThreadedComments xmlns="http://schemas.microsoft.com/office/spreadsheetml/2018/threadedcomments" xmlns:x="http://schemas.openxmlformats.org/spreadsheetml/2006/main">
  <threadedComment ref="AN2" dT="2021-06-29T21:49:59.41" personId="{9B9E531B-8500-4308-9BEB-65DE703B6A2F}" id="{33825552-931F-4066-BFEC-B223901D984B}">
    <text>no aplica para los niveles de riesgo residual bajo</text>
  </threadedComment>
  <threadedComment ref="A3" dT="2021-03-29T20:54:26.08" personId="{AB29597E-2A4A-4F52-B242-BC7AEF526BC1}" id="{371ACA7B-C1BB-44CE-8E6D-CC41E1359D8B}">
    <text>Permite definir un consecutivo de riesgos, para garantizar la identificación única de los riesgos.</text>
  </threadedComment>
  <threadedComment ref="E3" dT="2021-03-29T20:59:18.35" personId="{AB29597E-2A4A-4F52-B242-BC7AEF526BC1}" id="{50802AF0-9D1F-447A-BA53-55953A92064D}">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81064711-49D8-4216-9B86-6F3794C894B6}">
    <text>Circunstancias bajo las cuales se presenta el riesgo, es la situación más evidente frente al riesgo, redacte de la forma más concreta posible.</text>
  </threadedComment>
  <threadedComment ref="H3" dT="2021-03-29T20:59:06.28" personId="{AB29597E-2A4A-4F52-B242-BC7AEF526BC1}" id="{A1A2D86E-D13D-4AB7-BBE0-768F6E94A635}">
    <text>Causa  principal  o básica, corresponde a las razones por la cuales se puede presentar  el riesgo, redacte de la forma más concreta posible.</text>
  </threadedComment>
  <threadedComment ref="J3" dT="2021-03-29T22:15:13.97" personId="{AB29597E-2A4A-4F52-B242-BC7AEF526BC1}" id="{46BBBE17-5549-4320-B81E-DCBAAA82113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2CD7AE2B-D6EB-4F42-8E21-E795605F21B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CCE4D24B-D648-48C9-8876-E1C33A04843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44FA78F5-360A-4E26-AD92-37E4E26389E2}">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1FEB3086-F25B-4E7D-BF97-D97A855EAB1C}">
    <text>¿Existe un responsable asignado a la ejecución del control?
Asignado: 15
No asignado: 0</text>
  </threadedComment>
  <threadedComment ref="R3" dT="2021-04-16T21:44:42.30" personId="{AB29597E-2A4A-4F52-B242-BC7AEF526BC1}" id="{E2BEFCB3-D40C-414A-A774-EBE088C5498F}">
    <text>¿El responsable tiene la autoridad y adecuada segregación de funciones en la ejecución del control?
Adecuado: 15
No adecuado: 0</text>
  </threadedComment>
  <threadedComment ref="S3" dT="2021-04-16T21:45:00.39" personId="{AB29597E-2A4A-4F52-B242-BC7AEF526BC1}" id="{E6334788-9EB9-4F55-B7F9-84507762656C}">
    <text>¿La oportunidad en que se ejecuta el control
ayuda a prevenir la mitigación del riesgo o a
detectar la materialización del riesgo de manera oportuna?</text>
  </threadedComment>
  <threadedComment ref="T3" dT="2021-04-16T22:16:21.00" personId="{AB29597E-2A4A-4F52-B242-BC7AEF526BC1}" id="{6798483F-1F4C-4F0D-A202-BEF7CFE3464E}">
    <text>¿La fuente de información que se utiliza en el desarrollo del control es información confiable que permita mitigar el riesgo?
Confiable: 15
No confiable: 0</text>
  </threadedComment>
  <threadedComment ref="U3" dT="2021-04-16T21:47:02.96" personId="{AB29597E-2A4A-4F52-B242-BC7AEF526BC1}" id="{1AB87442-D009-41D2-9A81-87CAE99A7BCE}">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Y3" dT="2021-04-16T22:36:04.76" personId="{AB29597E-2A4A-4F52-B242-BC7AEF526BC1}" id="{99C197F1-60E0-4591-9C4A-23FDEDBDC46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D628B579-445B-4E85-BBC8-E209A1290F8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2256EE81-69EA-4A62-978E-FB30A3F8C43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1B5FA656-EC75-49CC-A1A3-98D849A476F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195D870C-D8EF-4D1F-8EBB-516A1854DCDC}">
    <text>Tener en cuenta lo definido en el capitulo de niveles de aceptabilidad de la política de administración de riesgos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1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1.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267" t="s">
        <v>0</v>
      </c>
      <c r="C2" s="268"/>
      <c r="D2" s="268"/>
      <c r="E2" s="268"/>
      <c r="F2" s="268"/>
      <c r="G2" s="268"/>
      <c r="H2" s="269"/>
    </row>
    <row r="3" spans="2:8" x14ac:dyDescent="0.25">
      <c r="B3" s="72"/>
      <c r="C3" s="73"/>
      <c r="D3" s="73"/>
      <c r="E3" s="73"/>
      <c r="F3" s="73"/>
      <c r="G3" s="73"/>
      <c r="H3" s="74"/>
    </row>
    <row r="4" spans="2:8" ht="63" customHeight="1" x14ac:dyDescent="0.25">
      <c r="B4" s="270" t="s">
        <v>1</v>
      </c>
      <c r="C4" s="271"/>
      <c r="D4" s="271"/>
      <c r="E4" s="271"/>
      <c r="F4" s="271"/>
      <c r="G4" s="271"/>
      <c r="H4" s="272"/>
    </row>
    <row r="5" spans="2:8" ht="63" customHeight="1" x14ac:dyDescent="0.25">
      <c r="B5" s="273"/>
      <c r="C5" s="274"/>
      <c r="D5" s="274"/>
      <c r="E5" s="274"/>
      <c r="F5" s="274"/>
      <c r="G5" s="274"/>
      <c r="H5" s="275"/>
    </row>
    <row r="6" spans="2:8" ht="16.5" x14ac:dyDescent="0.25">
      <c r="B6" s="276" t="s">
        <v>2</v>
      </c>
      <c r="C6" s="277"/>
      <c r="D6" s="277"/>
      <c r="E6" s="277"/>
      <c r="F6" s="277"/>
      <c r="G6" s="277"/>
      <c r="H6" s="278"/>
    </row>
    <row r="7" spans="2:8" ht="95.25" customHeight="1" x14ac:dyDescent="0.25">
      <c r="B7" s="286" t="s">
        <v>3</v>
      </c>
      <c r="C7" s="287"/>
      <c r="D7" s="287"/>
      <c r="E7" s="287"/>
      <c r="F7" s="287"/>
      <c r="G7" s="287"/>
      <c r="H7" s="288"/>
    </row>
    <row r="8" spans="2:8" ht="16.5" x14ac:dyDescent="0.25">
      <c r="B8" s="108"/>
      <c r="C8" s="109"/>
      <c r="D8" s="109"/>
      <c r="E8" s="109"/>
      <c r="F8" s="109"/>
      <c r="G8" s="109"/>
      <c r="H8" s="110"/>
    </row>
    <row r="9" spans="2:8" ht="16.5" customHeight="1" x14ac:dyDescent="0.25">
      <c r="B9" s="279" t="s">
        <v>4</v>
      </c>
      <c r="C9" s="280"/>
      <c r="D9" s="280"/>
      <c r="E9" s="280"/>
      <c r="F9" s="280"/>
      <c r="G9" s="280"/>
      <c r="H9" s="281"/>
    </row>
    <row r="10" spans="2:8" ht="44.25" customHeight="1" x14ac:dyDescent="0.25">
      <c r="B10" s="279"/>
      <c r="C10" s="280"/>
      <c r="D10" s="280"/>
      <c r="E10" s="280"/>
      <c r="F10" s="280"/>
      <c r="G10" s="280"/>
      <c r="H10" s="281"/>
    </row>
    <row r="11" spans="2:8" ht="15.75" thickBot="1" x14ac:dyDescent="0.3">
      <c r="B11" s="97"/>
      <c r="C11" s="100"/>
      <c r="D11" s="105"/>
      <c r="E11" s="106"/>
      <c r="F11" s="106"/>
      <c r="G11" s="107"/>
      <c r="H11" s="101"/>
    </row>
    <row r="12" spans="2:8" ht="15.75" thickTop="1" x14ac:dyDescent="0.25">
      <c r="B12" s="97"/>
      <c r="C12" s="282" t="s">
        <v>5</v>
      </c>
      <c r="D12" s="283"/>
      <c r="E12" s="284" t="s">
        <v>6</v>
      </c>
      <c r="F12" s="285"/>
      <c r="G12" s="100"/>
      <c r="H12" s="101"/>
    </row>
    <row r="13" spans="2:8" ht="35.25" customHeight="1" x14ac:dyDescent="0.25">
      <c r="B13" s="97"/>
      <c r="C13" s="254" t="s">
        <v>7</v>
      </c>
      <c r="D13" s="255"/>
      <c r="E13" s="256" t="s">
        <v>8</v>
      </c>
      <c r="F13" s="257"/>
      <c r="G13" s="100"/>
      <c r="H13" s="101"/>
    </row>
    <row r="14" spans="2:8" ht="17.25" customHeight="1" x14ac:dyDescent="0.25">
      <c r="B14" s="97"/>
      <c r="C14" s="254" t="s">
        <v>9</v>
      </c>
      <c r="D14" s="255"/>
      <c r="E14" s="256" t="s">
        <v>10</v>
      </c>
      <c r="F14" s="257"/>
      <c r="G14" s="100"/>
      <c r="H14" s="101"/>
    </row>
    <row r="15" spans="2:8" ht="19.5" customHeight="1" x14ac:dyDescent="0.25">
      <c r="B15" s="97"/>
      <c r="C15" s="254" t="s">
        <v>11</v>
      </c>
      <c r="D15" s="255"/>
      <c r="E15" s="256" t="s">
        <v>12</v>
      </c>
      <c r="F15" s="257"/>
      <c r="G15" s="100"/>
      <c r="H15" s="101"/>
    </row>
    <row r="16" spans="2:8" ht="69.75" customHeight="1" x14ac:dyDescent="0.25">
      <c r="B16" s="97"/>
      <c r="C16" s="254" t="s">
        <v>13</v>
      </c>
      <c r="D16" s="255"/>
      <c r="E16" s="256" t="s">
        <v>14</v>
      </c>
      <c r="F16" s="257"/>
      <c r="G16" s="100"/>
      <c r="H16" s="101"/>
    </row>
    <row r="17" spans="2:8" ht="34.5" customHeight="1" x14ac:dyDescent="0.25">
      <c r="B17" s="97"/>
      <c r="C17" s="258" t="s">
        <v>15</v>
      </c>
      <c r="D17" s="259"/>
      <c r="E17" s="250" t="s">
        <v>16</v>
      </c>
      <c r="F17" s="251"/>
      <c r="G17" s="100"/>
      <c r="H17" s="101"/>
    </row>
    <row r="18" spans="2:8" ht="27.75" customHeight="1" x14ac:dyDescent="0.25">
      <c r="B18" s="97"/>
      <c r="C18" s="258" t="s">
        <v>17</v>
      </c>
      <c r="D18" s="259"/>
      <c r="E18" s="250" t="s">
        <v>18</v>
      </c>
      <c r="F18" s="251"/>
      <c r="G18" s="100"/>
      <c r="H18" s="101"/>
    </row>
    <row r="19" spans="2:8" ht="28.5" customHeight="1" x14ac:dyDescent="0.25">
      <c r="B19" s="97"/>
      <c r="C19" s="258" t="s">
        <v>19</v>
      </c>
      <c r="D19" s="259"/>
      <c r="E19" s="250" t="s">
        <v>20</v>
      </c>
      <c r="F19" s="251"/>
      <c r="G19" s="100"/>
      <c r="H19" s="101"/>
    </row>
    <row r="20" spans="2:8" ht="72.75" customHeight="1" x14ac:dyDescent="0.25">
      <c r="B20" s="97"/>
      <c r="C20" s="258" t="s">
        <v>21</v>
      </c>
      <c r="D20" s="259"/>
      <c r="E20" s="250" t="s">
        <v>22</v>
      </c>
      <c r="F20" s="251"/>
      <c r="G20" s="100"/>
      <c r="H20" s="101"/>
    </row>
    <row r="21" spans="2:8" ht="64.5" customHeight="1" x14ac:dyDescent="0.25">
      <c r="B21" s="97"/>
      <c r="C21" s="258" t="s">
        <v>23</v>
      </c>
      <c r="D21" s="259"/>
      <c r="E21" s="250" t="s">
        <v>24</v>
      </c>
      <c r="F21" s="251"/>
      <c r="G21" s="100"/>
      <c r="H21" s="101"/>
    </row>
    <row r="22" spans="2:8" ht="71.25" customHeight="1" x14ac:dyDescent="0.25">
      <c r="B22" s="97"/>
      <c r="C22" s="258" t="s">
        <v>25</v>
      </c>
      <c r="D22" s="259"/>
      <c r="E22" s="250" t="s">
        <v>26</v>
      </c>
      <c r="F22" s="251"/>
      <c r="G22" s="100"/>
      <c r="H22" s="101"/>
    </row>
    <row r="23" spans="2:8" ht="55.5" customHeight="1" x14ac:dyDescent="0.25">
      <c r="B23" s="97"/>
      <c r="C23" s="252" t="s">
        <v>27</v>
      </c>
      <c r="D23" s="253"/>
      <c r="E23" s="250" t="s">
        <v>28</v>
      </c>
      <c r="F23" s="251"/>
      <c r="G23" s="100"/>
      <c r="H23" s="101"/>
    </row>
    <row r="24" spans="2:8" ht="42" customHeight="1" x14ac:dyDescent="0.25">
      <c r="B24" s="97"/>
      <c r="C24" s="252" t="s">
        <v>29</v>
      </c>
      <c r="D24" s="253"/>
      <c r="E24" s="250" t="s">
        <v>30</v>
      </c>
      <c r="F24" s="251"/>
      <c r="G24" s="100"/>
      <c r="H24" s="101"/>
    </row>
    <row r="25" spans="2:8" ht="59.25" customHeight="1" x14ac:dyDescent="0.25">
      <c r="B25" s="97"/>
      <c r="C25" s="252" t="s">
        <v>31</v>
      </c>
      <c r="D25" s="253"/>
      <c r="E25" s="250" t="s">
        <v>32</v>
      </c>
      <c r="F25" s="251"/>
      <c r="G25" s="100"/>
      <c r="H25" s="101"/>
    </row>
    <row r="26" spans="2:8" ht="23.25" customHeight="1" x14ac:dyDescent="0.25">
      <c r="B26" s="97"/>
      <c r="C26" s="252" t="s">
        <v>33</v>
      </c>
      <c r="D26" s="253"/>
      <c r="E26" s="250" t="s">
        <v>34</v>
      </c>
      <c r="F26" s="251"/>
      <c r="G26" s="100"/>
      <c r="H26" s="101"/>
    </row>
    <row r="27" spans="2:8" ht="30.75" customHeight="1" x14ac:dyDescent="0.25">
      <c r="B27" s="97"/>
      <c r="C27" s="252" t="s">
        <v>35</v>
      </c>
      <c r="D27" s="253"/>
      <c r="E27" s="250" t="s">
        <v>36</v>
      </c>
      <c r="F27" s="251"/>
      <c r="G27" s="100"/>
      <c r="H27" s="101"/>
    </row>
    <row r="28" spans="2:8" ht="35.25" customHeight="1" x14ac:dyDescent="0.25">
      <c r="B28" s="97"/>
      <c r="C28" s="252" t="s">
        <v>37</v>
      </c>
      <c r="D28" s="253"/>
      <c r="E28" s="250" t="s">
        <v>38</v>
      </c>
      <c r="F28" s="251"/>
      <c r="G28" s="100"/>
      <c r="H28" s="101"/>
    </row>
    <row r="29" spans="2:8" ht="33" customHeight="1" x14ac:dyDescent="0.25">
      <c r="B29" s="97"/>
      <c r="C29" s="252" t="s">
        <v>37</v>
      </c>
      <c r="D29" s="253"/>
      <c r="E29" s="250" t="s">
        <v>38</v>
      </c>
      <c r="F29" s="251"/>
      <c r="G29" s="100"/>
      <c r="H29" s="101"/>
    </row>
    <row r="30" spans="2:8" ht="30" customHeight="1" x14ac:dyDescent="0.25">
      <c r="B30" s="97"/>
      <c r="C30" s="252" t="s">
        <v>39</v>
      </c>
      <c r="D30" s="253"/>
      <c r="E30" s="250" t="s">
        <v>40</v>
      </c>
      <c r="F30" s="251"/>
      <c r="G30" s="100"/>
      <c r="H30" s="101"/>
    </row>
    <row r="31" spans="2:8" ht="35.25" customHeight="1" x14ac:dyDescent="0.25">
      <c r="B31" s="97"/>
      <c r="C31" s="252" t="s">
        <v>41</v>
      </c>
      <c r="D31" s="253"/>
      <c r="E31" s="250" t="s">
        <v>42</v>
      </c>
      <c r="F31" s="251"/>
      <c r="G31" s="100"/>
      <c r="H31" s="101"/>
    </row>
    <row r="32" spans="2:8" ht="31.5" customHeight="1" x14ac:dyDescent="0.25">
      <c r="B32" s="97"/>
      <c r="C32" s="252" t="s">
        <v>43</v>
      </c>
      <c r="D32" s="253"/>
      <c r="E32" s="250" t="s">
        <v>44</v>
      </c>
      <c r="F32" s="251"/>
      <c r="G32" s="100"/>
      <c r="H32" s="101"/>
    </row>
    <row r="33" spans="2:8" ht="35.25" customHeight="1" x14ac:dyDescent="0.25">
      <c r="B33" s="97"/>
      <c r="C33" s="252" t="s">
        <v>45</v>
      </c>
      <c r="D33" s="253"/>
      <c r="E33" s="250" t="s">
        <v>46</v>
      </c>
      <c r="F33" s="251"/>
      <c r="G33" s="100"/>
      <c r="H33" s="101"/>
    </row>
    <row r="34" spans="2:8" ht="59.25" customHeight="1" x14ac:dyDescent="0.25">
      <c r="B34" s="97"/>
      <c r="C34" s="252" t="s">
        <v>47</v>
      </c>
      <c r="D34" s="253"/>
      <c r="E34" s="250" t="s">
        <v>48</v>
      </c>
      <c r="F34" s="251"/>
      <c r="G34" s="100"/>
      <c r="H34" s="101"/>
    </row>
    <row r="35" spans="2:8" ht="29.25" customHeight="1" x14ac:dyDescent="0.25">
      <c r="B35" s="97"/>
      <c r="C35" s="252" t="s">
        <v>49</v>
      </c>
      <c r="D35" s="253"/>
      <c r="E35" s="250" t="s">
        <v>50</v>
      </c>
      <c r="F35" s="251"/>
      <c r="G35" s="100"/>
      <c r="H35" s="101"/>
    </row>
    <row r="36" spans="2:8" ht="82.5" customHeight="1" x14ac:dyDescent="0.25">
      <c r="B36" s="97"/>
      <c r="C36" s="252" t="s">
        <v>51</v>
      </c>
      <c r="D36" s="253"/>
      <c r="E36" s="250" t="s">
        <v>52</v>
      </c>
      <c r="F36" s="251"/>
      <c r="G36" s="100"/>
      <c r="H36" s="101"/>
    </row>
    <row r="37" spans="2:8" ht="46.5" customHeight="1" x14ac:dyDescent="0.25">
      <c r="B37" s="97"/>
      <c r="C37" s="252" t="s">
        <v>53</v>
      </c>
      <c r="D37" s="253"/>
      <c r="E37" s="250" t="s">
        <v>54</v>
      </c>
      <c r="F37" s="251"/>
      <c r="G37" s="100"/>
      <c r="H37" s="101"/>
    </row>
    <row r="38" spans="2:8" ht="6.75" customHeight="1" thickBot="1" x14ac:dyDescent="0.3">
      <c r="B38" s="97"/>
      <c r="C38" s="263"/>
      <c r="D38" s="264"/>
      <c r="E38" s="265"/>
      <c r="F38" s="266"/>
      <c r="G38" s="100"/>
      <c r="H38" s="101"/>
    </row>
    <row r="39" spans="2:8" ht="15.75" thickTop="1" x14ac:dyDescent="0.25">
      <c r="B39" s="97"/>
      <c r="C39" s="98"/>
      <c r="D39" s="98"/>
      <c r="E39" s="99"/>
      <c r="F39" s="99"/>
      <c r="G39" s="100"/>
      <c r="H39" s="101"/>
    </row>
    <row r="40" spans="2:8" ht="21" customHeight="1" x14ac:dyDescent="0.25">
      <c r="B40" s="260" t="s">
        <v>55</v>
      </c>
      <c r="C40" s="261"/>
      <c r="D40" s="261"/>
      <c r="E40" s="261"/>
      <c r="F40" s="261"/>
      <c r="G40" s="261"/>
      <c r="H40" s="262"/>
    </row>
    <row r="41" spans="2:8" ht="20.25" customHeight="1" x14ac:dyDescent="0.25">
      <c r="B41" s="260" t="s">
        <v>56</v>
      </c>
      <c r="C41" s="261"/>
      <c r="D41" s="261"/>
      <c r="E41" s="261"/>
      <c r="F41" s="261"/>
      <c r="G41" s="261"/>
      <c r="H41" s="262"/>
    </row>
    <row r="42" spans="2:8" ht="20.25" customHeight="1" x14ac:dyDescent="0.25">
      <c r="B42" s="260" t="s">
        <v>57</v>
      </c>
      <c r="C42" s="261"/>
      <c r="D42" s="261"/>
      <c r="E42" s="261"/>
      <c r="F42" s="261"/>
      <c r="G42" s="261"/>
      <c r="H42" s="262"/>
    </row>
    <row r="43" spans="2:8" ht="20.25" customHeight="1" x14ac:dyDescent="0.25">
      <c r="B43" s="260" t="s">
        <v>58</v>
      </c>
      <c r="C43" s="261"/>
      <c r="D43" s="261"/>
      <c r="E43" s="261"/>
      <c r="F43" s="261"/>
      <c r="G43" s="261"/>
      <c r="H43" s="262"/>
    </row>
    <row r="44" spans="2:8" x14ac:dyDescent="0.25">
      <c r="B44" s="260" t="s">
        <v>59</v>
      </c>
      <c r="C44" s="261"/>
      <c r="D44" s="261"/>
      <c r="E44" s="261"/>
      <c r="F44" s="261"/>
      <c r="G44" s="261"/>
      <c r="H44" s="262"/>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2517-7AF2-42D4-9D4C-77AA99B8B0CE}">
  <dimension ref="A1:DD65"/>
  <sheetViews>
    <sheetView showGridLines="0" topLeftCell="H1" zoomScaleNormal="100" zoomScaleSheetLayoutView="10" zoomScalePageLayoutView="55" workbookViewId="0">
      <selection activeCell="AN5" sqref="AN5"/>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3" width="19.140625" style="148" hidden="1" customWidth="1"/>
    <col min="24" max="24" width="23.5703125" style="148" hidden="1" customWidth="1"/>
    <col min="25" max="25" width="23.5703125" style="154" hidden="1" customWidth="1"/>
    <col min="26" max="26" width="23.5703125" style="155" hidden="1" customWidth="1"/>
    <col min="27" max="28" width="23.5703125" style="148" hidden="1" customWidth="1"/>
    <col min="29" max="39" width="21.7109375" style="148" hidden="1" customWidth="1"/>
    <col min="40" max="40" width="36.85546875" style="148" customWidth="1"/>
    <col min="41" max="41" width="18.85546875" style="148" customWidth="1"/>
    <col min="42" max="42" width="22.140625" style="148" customWidth="1"/>
    <col min="43" max="43" width="20.5703125" style="148" customWidth="1"/>
    <col min="44" max="44" width="18.5703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2" width="23" style="1" customWidth="1"/>
    <col min="53" max="53" width="34" style="1" customWidth="1"/>
    <col min="54" max="54" width="18.85546875" style="1" customWidth="1"/>
    <col min="55" max="55" width="16.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0.710937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23" style="148" customWidth="1"/>
    <col min="81" max="81" width="18.85546875" style="148" customWidth="1"/>
    <col min="82" max="82" width="18.57031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60"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298.5" customHeight="1" thickTop="1" thickBot="1" x14ac:dyDescent="0.35">
      <c r="A5" s="314">
        <v>1</v>
      </c>
      <c r="B5" s="315" t="s">
        <v>432</v>
      </c>
      <c r="C5" s="315" t="s">
        <v>433</v>
      </c>
      <c r="D5" s="315" t="s">
        <v>443</v>
      </c>
      <c r="E5" s="316" t="s">
        <v>444</v>
      </c>
      <c r="F5" s="315" t="s">
        <v>103</v>
      </c>
      <c r="G5" s="315" t="s">
        <v>445</v>
      </c>
      <c r="H5" s="315" t="s">
        <v>446</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2">
        <v>1</v>
      </c>
      <c r="O5" s="163" t="s">
        <v>447</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448</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147</v>
      </c>
      <c r="AG5" s="329">
        <f>IFERROR(_xlfn.IFS(AND(AD5="MODERADO",AE5="Directamente"),1,AND(AD5="FUERTE",AE5="Directamente"),2),"0")</f>
        <v>2</v>
      </c>
      <c r="AH5" s="329">
        <f>IFERROR(_xlfn.IFS(AND(AD5="MODERADO",AF5="Directamente"),1,AND(AD5="FUERTE",AF5="Directamente"),2,AND(AD5="FUERTE",AF5="Indirectamente"),1),"0")</f>
        <v>2</v>
      </c>
      <c r="AI5" s="325">
        <v>1</v>
      </c>
      <c r="AJ5" s="325">
        <v>3</v>
      </c>
      <c r="AK5" s="321">
        <f>+(AI5*AJ5)*4</f>
        <v>12</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26" t="s">
        <v>394</v>
      </c>
      <c r="AN5" s="165" t="s">
        <v>449</v>
      </c>
      <c r="AO5" s="170" t="s">
        <v>450</v>
      </c>
      <c r="AP5" s="164">
        <v>44926</v>
      </c>
      <c r="AQ5" s="177">
        <v>44636</v>
      </c>
      <c r="AR5" s="178" t="s">
        <v>451</v>
      </c>
      <c r="AS5" s="114"/>
      <c r="AT5" s="145"/>
      <c r="AU5" s="114"/>
      <c r="AV5" s="145"/>
      <c r="AW5" s="114"/>
      <c r="AX5" s="145"/>
      <c r="AY5" s="146"/>
      <c r="AZ5" s="179">
        <v>44636</v>
      </c>
      <c r="BA5" s="180" t="s">
        <v>452</v>
      </c>
      <c r="BB5" s="181" t="s">
        <v>453</v>
      </c>
      <c r="BC5" s="182" t="s">
        <v>454</v>
      </c>
      <c r="BD5" s="164" t="s">
        <v>114</v>
      </c>
      <c r="BE5" s="145"/>
      <c r="BF5" s="145"/>
      <c r="BG5" s="146"/>
      <c r="BH5" s="114"/>
      <c r="BI5" s="114"/>
      <c r="BJ5" s="145"/>
      <c r="BK5" s="145"/>
      <c r="BL5" s="146"/>
      <c r="BM5" s="114"/>
      <c r="BN5" s="114"/>
      <c r="BO5" s="145"/>
      <c r="BP5" s="145"/>
      <c r="BQ5" s="146"/>
      <c r="BR5" s="114"/>
      <c r="BS5" s="114"/>
      <c r="BT5" s="166" t="s">
        <v>455</v>
      </c>
      <c r="BU5" s="145"/>
      <c r="BV5" s="145"/>
      <c r="BW5" s="145"/>
      <c r="BX5" s="164">
        <v>44676</v>
      </c>
      <c r="BY5" s="170" t="s">
        <v>456</v>
      </c>
      <c r="BZ5" s="170" t="s">
        <v>457</v>
      </c>
      <c r="CA5" s="114">
        <v>44685</v>
      </c>
      <c r="CB5" s="187" t="s">
        <v>465</v>
      </c>
      <c r="CC5" s="145" t="s">
        <v>458</v>
      </c>
      <c r="CD5" s="145" t="s">
        <v>459</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326.25" customHeight="1" thickTop="1" thickBot="1" x14ac:dyDescent="0.35">
      <c r="A6" s="314"/>
      <c r="B6" s="315"/>
      <c r="C6" s="315"/>
      <c r="D6" s="315"/>
      <c r="E6" s="316"/>
      <c r="F6" s="315"/>
      <c r="G6" s="315"/>
      <c r="H6" s="315"/>
      <c r="I6" s="315"/>
      <c r="J6" s="314"/>
      <c r="K6" s="314"/>
      <c r="L6" s="321"/>
      <c r="M6" s="323"/>
      <c r="N6" s="172">
        <v>2</v>
      </c>
      <c r="O6" s="163" t="s">
        <v>460</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448</v>
      </c>
      <c r="AC6" s="319"/>
      <c r="AD6" s="319"/>
      <c r="AE6" s="320"/>
      <c r="AF6" s="320"/>
      <c r="AG6" s="329"/>
      <c r="AH6" s="329"/>
      <c r="AI6" s="325"/>
      <c r="AJ6" s="325"/>
      <c r="AK6" s="321"/>
      <c r="AL6" s="323"/>
      <c r="AM6" s="327"/>
      <c r="AN6" s="170"/>
      <c r="AO6" s="172"/>
      <c r="AP6" s="164"/>
      <c r="AQ6" s="183"/>
      <c r="AR6" s="184"/>
      <c r="AS6" s="114"/>
      <c r="AT6" s="145"/>
      <c r="AU6" s="114"/>
      <c r="AV6" s="145"/>
      <c r="AW6" s="114"/>
      <c r="AX6" s="145"/>
      <c r="AY6" s="146"/>
      <c r="AZ6" s="179">
        <v>44636</v>
      </c>
      <c r="BA6" s="184" t="s">
        <v>461</v>
      </c>
      <c r="BB6" s="185" t="s">
        <v>462</v>
      </c>
      <c r="BC6" s="186" t="s">
        <v>463</v>
      </c>
      <c r="BD6" s="164" t="s">
        <v>114</v>
      </c>
      <c r="BE6" s="145"/>
      <c r="BF6" s="145"/>
      <c r="BG6" s="146"/>
      <c r="BH6" s="114"/>
      <c r="BI6" s="114"/>
      <c r="BJ6" s="145"/>
      <c r="BK6" s="145"/>
      <c r="BL6" s="146"/>
      <c r="BM6" s="114"/>
      <c r="BN6" s="114"/>
      <c r="BO6" s="145"/>
      <c r="BP6" s="145"/>
      <c r="BQ6" s="146"/>
      <c r="BR6" s="114"/>
      <c r="BS6" s="114"/>
      <c r="BT6" s="164"/>
      <c r="BU6" s="145"/>
      <c r="BV6" s="145"/>
      <c r="BW6" s="145"/>
      <c r="BX6" s="164">
        <v>44676</v>
      </c>
      <c r="BY6" s="170" t="s">
        <v>456</v>
      </c>
      <c r="BZ6" s="170"/>
      <c r="CA6" s="114">
        <v>44685</v>
      </c>
      <c r="CB6" s="145" t="s">
        <v>466</v>
      </c>
      <c r="CC6" s="145" t="s">
        <v>458</v>
      </c>
      <c r="CD6" s="145" t="s">
        <v>464</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5"/>
      <c r="E7" s="316"/>
      <c r="F7" s="315"/>
      <c r="G7" s="315"/>
      <c r="H7" s="315"/>
      <c r="I7" s="315"/>
      <c r="J7" s="314"/>
      <c r="K7" s="314"/>
      <c r="L7" s="321"/>
      <c r="M7" s="323"/>
      <c r="N7" s="172">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0"/>
      <c r="AO7" s="172"/>
      <c r="AP7" s="164"/>
      <c r="AQ7" s="164"/>
      <c r="AR7" s="170"/>
      <c r="AS7" s="114"/>
      <c r="AT7" s="145"/>
      <c r="AU7" s="114"/>
      <c r="AV7" s="145"/>
      <c r="AW7" s="114"/>
      <c r="AX7" s="145"/>
      <c r="AY7" s="146"/>
      <c r="AZ7" s="170"/>
      <c r="BA7" s="170"/>
      <c r="BB7" s="172"/>
      <c r="BC7" s="164"/>
      <c r="BD7" s="164"/>
      <c r="BE7" s="145"/>
      <c r="BF7" s="145"/>
      <c r="BG7" s="146"/>
      <c r="BH7" s="114"/>
      <c r="BI7" s="114"/>
      <c r="BJ7" s="145"/>
      <c r="BK7" s="145"/>
      <c r="BL7" s="146"/>
      <c r="BM7" s="114"/>
      <c r="BN7" s="114"/>
      <c r="BO7" s="145"/>
      <c r="BP7" s="145"/>
      <c r="BQ7" s="146"/>
      <c r="BR7" s="114"/>
      <c r="BS7" s="114"/>
      <c r="BT7" s="164"/>
      <c r="BU7" s="145"/>
      <c r="BV7" s="145"/>
      <c r="BW7" s="145"/>
      <c r="BX7" s="164"/>
      <c r="BY7" s="170"/>
      <c r="BZ7" s="170"/>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2">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0"/>
      <c r="AO8" s="172"/>
      <c r="AP8" s="164"/>
      <c r="AQ8" s="164"/>
      <c r="AR8" s="170"/>
      <c r="AS8" s="114"/>
      <c r="AT8" s="145"/>
      <c r="AU8" s="114"/>
      <c r="AV8" s="145"/>
      <c r="AW8" s="114"/>
      <c r="AX8" s="145"/>
      <c r="AY8" s="146"/>
      <c r="AZ8" s="170"/>
      <c r="BA8" s="170"/>
      <c r="BB8" s="172"/>
      <c r="BC8" s="164"/>
      <c r="BD8" s="164"/>
      <c r="BE8" s="145"/>
      <c r="BF8" s="145"/>
      <c r="BG8" s="146"/>
      <c r="BH8" s="114"/>
      <c r="BI8" s="114"/>
      <c r="BJ8" s="145"/>
      <c r="BK8" s="145"/>
      <c r="BL8" s="146"/>
      <c r="BM8" s="114"/>
      <c r="BN8" s="114"/>
      <c r="BO8" s="145"/>
      <c r="BP8" s="145"/>
      <c r="BQ8" s="146"/>
      <c r="BR8" s="114"/>
      <c r="BS8" s="114"/>
      <c r="BT8" s="164"/>
      <c r="BU8" s="145"/>
      <c r="BV8" s="145"/>
      <c r="BW8" s="145"/>
      <c r="BX8" s="164"/>
      <c r="BY8" s="170"/>
      <c r="BZ8" s="170"/>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2">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0"/>
      <c r="AO9" s="172"/>
      <c r="AP9" s="164"/>
      <c r="AQ9" s="164"/>
      <c r="AR9" s="170"/>
      <c r="AS9" s="114"/>
      <c r="AT9" s="145"/>
      <c r="AU9" s="114"/>
      <c r="AV9" s="145"/>
      <c r="AW9" s="114"/>
      <c r="AX9" s="145"/>
      <c r="AY9" s="146"/>
      <c r="AZ9" s="170"/>
      <c r="BA9" s="170"/>
      <c r="BB9" s="172"/>
      <c r="BC9" s="164"/>
      <c r="BD9" s="164"/>
      <c r="BE9" s="145"/>
      <c r="BF9" s="145"/>
      <c r="BG9" s="146"/>
      <c r="BH9" s="114"/>
      <c r="BI9" s="114"/>
      <c r="BJ9" s="145"/>
      <c r="BK9" s="145"/>
      <c r="BL9" s="146"/>
      <c r="BM9" s="114"/>
      <c r="BN9" s="114"/>
      <c r="BO9" s="145"/>
      <c r="BP9" s="145"/>
      <c r="BQ9" s="146"/>
      <c r="BR9" s="114"/>
      <c r="BS9" s="114"/>
      <c r="BT9" s="164"/>
      <c r="BU9" s="145"/>
      <c r="BV9" s="145"/>
      <c r="BW9" s="145"/>
      <c r="BX9" s="164"/>
      <c r="BY9" s="170"/>
      <c r="BZ9" s="170"/>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5"/>
      <c r="E10" s="316"/>
      <c r="F10" s="315"/>
      <c r="G10" s="315"/>
      <c r="H10" s="315"/>
      <c r="I10" s="315"/>
      <c r="J10" s="314"/>
      <c r="K10" s="314"/>
      <c r="L10" s="321"/>
      <c r="M10" s="324"/>
      <c r="N10" s="172">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0"/>
      <c r="AO10" s="172"/>
      <c r="AP10" s="164"/>
      <c r="AQ10" s="164"/>
      <c r="AR10" s="170"/>
      <c r="AS10" s="114"/>
      <c r="AT10" s="145"/>
      <c r="AU10" s="114"/>
      <c r="AV10" s="145"/>
      <c r="AW10" s="114"/>
      <c r="AX10" s="145"/>
      <c r="AY10" s="146"/>
      <c r="AZ10" s="170"/>
      <c r="BA10" s="170"/>
      <c r="BB10" s="172"/>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0"/>
      <c r="BZ10" s="170"/>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2">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0"/>
      <c r="AO11" s="172"/>
      <c r="AP11" s="164"/>
      <c r="AQ11" s="164"/>
      <c r="AR11" s="170"/>
      <c r="AS11" s="114"/>
      <c r="AT11" s="145"/>
      <c r="AU11" s="114"/>
      <c r="AV11" s="145"/>
      <c r="AW11" s="114"/>
      <c r="AX11" s="145"/>
      <c r="AY11" s="146"/>
      <c r="AZ11" s="170"/>
      <c r="BA11" s="170"/>
      <c r="BB11" s="172"/>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0"/>
      <c r="BZ11" s="170"/>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2">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0"/>
      <c r="AO12" s="172"/>
      <c r="AP12" s="164"/>
      <c r="AQ12" s="164"/>
      <c r="AR12" s="170"/>
      <c r="AS12" s="114"/>
      <c r="AT12" s="145"/>
      <c r="AU12" s="114"/>
      <c r="AV12" s="145"/>
      <c r="AW12" s="114"/>
      <c r="AX12" s="145"/>
      <c r="AY12" s="146"/>
      <c r="AZ12" s="170"/>
      <c r="BA12" s="170"/>
      <c r="BB12" s="172"/>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0"/>
      <c r="BZ12" s="170"/>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2">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0"/>
      <c r="AO13" s="172"/>
      <c r="AP13" s="164"/>
      <c r="AQ13" s="164"/>
      <c r="AR13" s="170"/>
      <c r="AS13" s="114"/>
      <c r="AT13" s="145"/>
      <c r="AU13" s="114"/>
      <c r="AV13" s="145"/>
      <c r="AW13" s="114"/>
      <c r="AX13" s="145"/>
      <c r="AY13" s="146"/>
      <c r="AZ13" s="170"/>
      <c r="BA13" s="170"/>
      <c r="BB13" s="172"/>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0"/>
      <c r="BZ13" s="170"/>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2">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0"/>
      <c r="AO14" s="172"/>
      <c r="AP14" s="164"/>
      <c r="AQ14" s="164"/>
      <c r="AR14" s="170"/>
      <c r="AS14" s="114"/>
      <c r="AT14" s="145"/>
      <c r="AU14" s="114"/>
      <c r="AV14" s="145"/>
      <c r="AW14" s="114"/>
      <c r="AX14" s="145"/>
      <c r="AY14" s="146"/>
      <c r="AZ14" s="170"/>
      <c r="BA14" s="170"/>
      <c r="BB14" s="172"/>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0"/>
      <c r="BZ14" s="170"/>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2">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0"/>
      <c r="AO15" s="172"/>
      <c r="AP15" s="164"/>
      <c r="AQ15" s="164"/>
      <c r="AR15" s="170"/>
      <c r="AS15" s="114"/>
      <c r="AT15" s="145"/>
      <c r="AU15" s="114"/>
      <c r="AV15" s="145"/>
      <c r="AW15" s="114"/>
      <c r="AX15" s="145"/>
      <c r="AY15" s="146"/>
      <c r="AZ15" s="170"/>
      <c r="BA15" s="170"/>
      <c r="BB15" s="172"/>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0"/>
      <c r="BZ15" s="170"/>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2">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0"/>
      <c r="AO16" s="172"/>
      <c r="AP16" s="164"/>
      <c r="AQ16" s="164"/>
      <c r="AR16" s="170"/>
      <c r="AS16" s="114"/>
      <c r="AT16" s="145"/>
      <c r="AU16" s="114"/>
      <c r="AV16" s="145"/>
      <c r="AW16" s="114"/>
      <c r="AX16" s="145"/>
      <c r="AY16" s="146"/>
      <c r="AZ16" s="170"/>
      <c r="BA16" s="170"/>
      <c r="BB16" s="172"/>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0"/>
      <c r="BZ16" s="170"/>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2">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0"/>
      <c r="AO17" s="172"/>
      <c r="AP17" s="164"/>
      <c r="AQ17" s="164"/>
      <c r="AR17" s="170"/>
      <c r="AS17" s="114"/>
      <c r="AT17" s="145"/>
      <c r="AU17" s="114"/>
      <c r="AV17" s="145"/>
      <c r="AW17" s="114"/>
      <c r="AX17" s="145"/>
      <c r="AY17" s="146"/>
      <c r="AZ17" s="170"/>
      <c r="BA17" s="170"/>
      <c r="BB17" s="172"/>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0"/>
      <c r="BZ17" s="170"/>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2">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0"/>
      <c r="AO18" s="172"/>
      <c r="AP18" s="164"/>
      <c r="AQ18" s="164"/>
      <c r="AR18" s="170"/>
      <c r="AS18" s="114"/>
      <c r="AT18" s="145"/>
      <c r="AU18" s="114"/>
      <c r="AV18" s="145"/>
      <c r="AW18" s="114"/>
      <c r="AX18" s="145"/>
      <c r="AY18" s="146"/>
      <c r="AZ18" s="170"/>
      <c r="BA18" s="170"/>
      <c r="BB18" s="172"/>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0"/>
      <c r="BZ18" s="170"/>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2">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0"/>
      <c r="AO19" s="172"/>
      <c r="AP19" s="164"/>
      <c r="AQ19" s="164"/>
      <c r="AR19" s="170"/>
      <c r="AS19" s="114"/>
      <c r="AT19" s="145"/>
      <c r="AU19" s="114"/>
      <c r="AV19" s="145"/>
      <c r="AW19" s="114"/>
      <c r="AX19" s="145"/>
      <c r="AY19" s="146"/>
      <c r="AZ19" s="170"/>
      <c r="BA19" s="170"/>
      <c r="BB19" s="172"/>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0"/>
      <c r="BZ19" s="170"/>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2">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0"/>
      <c r="AO20" s="172"/>
      <c r="AP20" s="164"/>
      <c r="AQ20" s="164"/>
      <c r="AR20" s="170"/>
      <c r="AS20" s="114"/>
      <c r="AT20" s="145"/>
      <c r="AU20" s="114"/>
      <c r="AV20" s="145"/>
      <c r="AW20" s="114"/>
      <c r="AX20" s="145"/>
      <c r="AY20" s="146"/>
      <c r="AZ20" s="170"/>
      <c r="BA20" s="170"/>
      <c r="BB20" s="172"/>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0"/>
      <c r="BZ20" s="170"/>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2">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0"/>
      <c r="AO21" s="172"/>
      <c r="AP21" s="164"/>
      <c r="AQ21" s="164"/>
      <c r="AR21" s="170"/>
      <c r="AS21" s="114"/>
      <c r="AT21" s="145"/>
      <c r="AU21" s="114"/>
      <c r="AV21" s="145"/>
      <c r="AW21" s="114"/>
      <c r="AX21" s="145"/>
      <c r="AY21" s="146"/>
      <c r="AZ21" s="170"/>
      <c r="BA21" s="170"/>
      <c r="BB21" s="172"/>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0"/>
      <c r="BZ21" s="170"/>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2">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0"/>
      <c r="AO22" s="172"/>
      <c r="AP22" s="164"/>
      <c r="AQ22" s="164"/>
      <c r="AR22" s="170"/>
      <c r="AS22" s="114"/>
      <c r="AT22" s="145"/>
      <c r="AU22" s="114"/>
      <c r="AV22" s="145"/>
      <c r="AW22" s="114"/>
      <c r="AX22" s="145"/>
      <c r="AY22" s="146"/>
      <c r="AZ22" s="170"/>
      <c r="BA22" s="170"/>
      <c r="BB22" s="172"/>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0"/>
      <c r="BZ22" s="170"/>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2">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0"/>
      <c r="AO23" s="172"/>
      <c r="AP23" s="164"/>
      <c r="AQ23" s="164"/>
      <c r="AR23" s="170"/>
      <c r="AS23" s="114"/>
      <c r="AT23" s="145"/>
      <c r="AU23" s="114"/>
      <c r="AV23" s="145"/>
      <c r="AW23" s="114"/>
      <c r="AX23" s="145"/>
      <c r="AY23" s="146"/>
      <c r="AZ23" s="170"/>
      <c r="BA23" s="170"/>
      <c r="BB23" s="172"/>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0"/>
      <c r="BZ23" s="170"/>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2">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0"/>
      <c r="AO24" s="172"/>
      <c r="AP24" s="164"/>
      <c r="AQ24" s="164"/>
      <c r="AR24" s="170"/>
      <c r="AS24" s="114"/>
      <c r="AT24" s="145"/>
      <c r="AU24" s="114"/>
      <c r="AV24" s="145"/>
      <c r="AW24" s="114"/>
      <c r="AX24" s="145"/>
      <c r="AY24" s="146"/>
      <c r="AZ24" s="170"/>
      <c r="BA24" s="170"/>
      <c r="BB24" s="172"/>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0"/>
      <c r="BZ24" s="170"/>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2">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0"/>
      <c r="AO25" s="172"/>
      <c r="AP25" s="164"/>
      <c r="AQ25" s="164"/>
      <c r="AR25" s="170"/>
      <c r="AS25" s="114"/>
      <c r="AT25" s="145"/>
      <c r="AU25" s="114"/>
      <c r="AV25" s="145"/>
      <c r="AW25" s="114"/>
      <c r="AX25" s="145"/>
      <c r="AY25" s="146"/>
      <c r="AZ25" s="170"/>
      <c r="BA25" s="170"/>
      <c r="BB25" s="172"/>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0"/>
      <c r="BZ25" s="170"/>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2">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0"/>
      <c r="AO26" s="172"/>
      <c r="AP26" s="164"/>
      <c r="AQ26" s="164"/>
      <c r="AR26" s="170"/>
      <c r="AS26" s="114"/>
      <c r="AT26" s="145"/>
      <c r="AU26" s="114"/>
      <c r="AV26" s="145"/>
      <c r="AW26" s="114"/>
      <c r="AX26" s="145"/>
      <c r="AY26" s="146"/>
      <c r="AZ26" s="170"/>
      <c r="BA26" s="170"/>
      <c r="BB26" s="172"/>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0"/>
      <c r="BZ26" s="170"/>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2">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0"/>
      <c r="AO27" s="172"/>
      <c r="AP27" s="164"/>
      <c r="AQ27" s="164"/>
      <c r="AR27" s="170"/>
      <c r="AS27" s="114"/>
      <c r="AT27" s="145"/>
      <c r="AU27" s="114"/>
      <c r="AV27" s="145"/>
      <c r="AW27" s="114"/>
      <c r="AX27" s="145"/>
      <c r="AY27" s="146"/>
      <c r="AZ27" s="170"/>
      <c r="BA27" s="170"/>
      <c r="BB27" s="172"/>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0"/>
      <c r="BZ27" s="170"/>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2">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0"/>
      <c r="AO28" s="172"/>
      <c r="AP28" s="164"/>
      <c r="AQ28" s="164"/>
      <c r="AR28" s="170"/>
      <c r="AS28" s="114"/>
      <c r="AT28" s="145"/>
      <c r="AU28" s="114"/>
      <c r="AV28" s="145"/>
      <c r="AW28" s="114"/>
      <c r="AX28" s="145"/>
      <c r="AY28" s="146"/>
      <c r="AZ28" s="170"/>
      <c r="BA28" s="170"/>
      <c r="BB28" s="172"/>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0"/>
      <c r="BZ28" s="170"/>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2">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0"/>
      <c r="AO29" s="172"/>
      <c r="AP29" s="164"/>
      <c r="AQ29" s="164"/>
      <c r="AR29" s="170"/>
      <c r="AS29" s="114"/>
      <c r="AT29" s="145"/>
      <c r="AU29" s="114"/>
      <c r="AV29" s="145"/>
      <c r="AW29" s="114"/>
      <c r="AX29" s="145"/>
      <c r="AY29" s="146"/>
      <c r="AZ29" s="170"/>
      <c r="BA29" s="170"/>
      <c r="BB29" s="172"/>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0"/>
      <c r="BZ29" s="170"/>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2">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0"/>
      <c r="AO30" s="172"/>
      <c r="AP30" s="164"/>
      <c r="AQ30" s="164"/>
      <c r="AR30" s="170"/>
      <c r="AS30" s="114"/>
      <c r="AT30" s="145"/>
      <c r="AU30" s="114"/>
      <c r="AV30" s="145"/>
      <c r="AW30" s="114"/>
      <c r="AX30" s="145"/>
      <c r="AY30" s="146"/>
      <c r="AZ30" s="170"/>
      <c r="BA30" s="170"/>
      <c r="BB30" s="172"/>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0"/>
      <c r="BZ30" s="170"/>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2">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0"/>
      <c r="AO31" s="172"/>
      <c r="AP31" s="164"/>
      <c r="AQ31" s="164"/>
      <c r="AR31" s="170"/>
      <c r="AS31" s="114"/>
      <c r="AT31" s="145"/>
      <c r="AU31" s="114"/>
      <c r="AV31" s="145"/>
      <c r="AW31" s="114"/>
      <c r="AX31" s="145"/>
      <c r="AY31" s="146"/>
      <c r="AZ31" s="170"/>
      <c r="BA31" s="170"/>
      <c r="BB31" s="172"/>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0"/>
      <c r="BZ31" s="170"/>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2">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0"/>
      <c r="AO32" s="172"/>
      <c r="AP32" s="164"/>
      <c r="AQ32" s="164"/>
      <c r="AR32" s="170"/>
      <c r="AS32" s="114"/>
      <c r="AT32" s="145"/>
      <c r="AU32" s="114"/>
      <c r="AV32" s="145"/>
      <c r="AW32" s="114"/>
      <c r="AX32" s="145"/>
      <c r="AY32" s="146"/>
      <c r="AZ32" s="170"/>
      <c r="BA32" s="170"/>
      <c r="BB32" s="172"/>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0"/>
      <c r="BZ32" s="170"/>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2">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0"/>
      <c r="AO33" s="172"/>
      <c r="AP33" s="164"/>
      <c r="AQ33" s="164"/>
      <c r="AR33" s="170"/>
      <c r="AS33" s="114"/>
      <c r="AT33" s="145"/>
      <c r="AU33" s="114"/>
      <c r="AV33" s="145"/>
      <c r="AW33" s="114"/>
      <c r="AX33" s="145"/>
      <c r="AY33" s="146"/>
      <c r="AZ33" s="170"/>
      <c r="BA33" s="170"/>
      <c r="BB33" s="172"/>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0"/>
      <c r="BZ33" s="170"/>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2">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0"/>
      <c r="AO34" s="172"/>
      <c r="AP34" s="164"/>
      <c r="AQ34" s="164"/>
      <c r="AR34" s="170"/>
      <c r="AS34" s="114"/>
      <c r="AT34" s="145"/>
      <c r="AU34" s="114"/>
      <c r="AV34" s="145"/>
      <c r="AW34" s="114"/>
      <c r="AX34" s="145"/>
      <c r="AY34" s="146"/>
      <c r="AZ34" s="170"/>
      <c r="BA34" s="170"/>
      <c r="BB34" s="172"/>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0"/>
      <c r="BZ34" s="170"/>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2">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0"/>
      <c r="AO35" s="172"/>
      <c r="AP35" s="164"/>
      <c r="AQ35" s="164"/>
      <c r="AR35" s="170"/>
      <c r="AS35" s="114"/>
      <c r="AT35" s="145"/>
      <c r="AU35" s="114"/>
      <c r="AV35" s="145"/>
      <c r="AW35" s="114"/>
      <c r="AX35" s="145"/>
      <c r="AY35" s="146"/>
      <c r="AZ35" s="170"/>
      <c r="BA35" s="170"/>
      <c r="BB35" s="172"/>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0"/>
      <c r="BZ35" s="170"/>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2">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0"/>
      <c r="AO36" s="172"/>
      <c r="AP36" s="164"/>
      <c r="AQ36" s="164"/>
      <c r="AR36" s="170"/>
      <c r="AS36" s="114"/>
      <c r="AT36" s="145"/>
      <c r="AU36" s="114"/>
      <c r="AV36" s="145"/>
      <c r="AW36" s="114"/>
      <c r="AX36" s="145"/>
      <c r="AY36" s="146"/>
      <c r="AZ36" s="170"/>
      <c r="BA36" s="170"/>
      <c r="BB36" s="172"/>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0"/>
      <c r="BZ36" s="170"/>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2">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0"/>
      <c r="AO37" s="172"/>
      <c r="AP37" s="164"/>
      <c r="AQ37" s="164"/>
      <c r="AR37" s="170"/>
      <c r="AS37" s="114"/>
      <c r="AT37" s="145"/>
      <c r="AU37" s="114"/>
      <c r="AV37" s="145"/>
      <c r="AW37" s="114"/>
      <c r="AX37" s="145"/>
      <c r="AY37" s="146"/>
      <c r="AZ37" s="170"/>
      <c r="BA37" s="170"/>
      <c r="BB37" s="172"/>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0"/>
      <c r="BZ37" s="170"/>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2">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0"/>
      <c r="AO38" s="172"/>
      <c r="AP38" s="164"/>
      <c r="AQ38" s="164"/>
      <c r="AR38" s="170"/>
      <c r="AS38" s="114"/>
      <c r="AT38" s="145"/>
      <c r="AU38" s="114"/>
      <c r="AV38" s="145"/>
      <c r="AW38" s="114"/>
      <c r="AX38" s="145"/>
      <c r="AY38" s="146"/>
      <c r="AZ38" s="170"/>
      <c r="BA38" s="170"/>
      <c r="BB38" s="172"/>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0"/>
      <c r="BZ38" s="170"/>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2">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0"/>
      <c r="AO39" s="172"/>
      <c r="AP39" s="164"/>
      <c r="AQ39" s="164"/>
      <c r="AR39" s="170"/>
      <c r="AS39" s="114"/>
      <c r="AT39" s="145"/>
      <c r="AU39" s="114"/>
      <c r="AV39" s="145"/>
      <c r="AW39" s="114"/>
      <c r="AX39" s="145"/>
      <c r="AY39" s="146"/>
      <c r="AZ39" s="170"/>
      <c r="BA39" s="170"/>
      <c r="BB39" s="172"/>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0"/>
      <c r="BZ39" s="170"/>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2">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0"/>
      <c r="AO40" s="172"/>
      <c r="AP40" s="164"/>
      <c r="AQ40" s="164"/>
      <c r="AR40" s="170"/>
      <c r="AS40" s="114"/>
      <c r="AT40" s="145"/>
      <c r="AU40" s="114"/>
      <c r="AV40" s="145"/>
      <c r="AW40" s="114"/>
      <c r="AX40" s="145"/>
      <c r="AY40" s="146"/>
      <c r="AZ40" s="170"/>
      <c r="BA40" s="170"/>
      <c r="BB40" s="172"/>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0"/>
      <c r="BZ40" s="170"/>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2">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0"/>
      <c r="AO41" s="172"/>
      <c r="AP41" s="164"/>
      <c r="AQ41" s="164"/>
      <c r="AR41" s="170"/>
      <c r="AS41" s="114"/>
      <c r="AT41" s="145"/>
      <c r="AU41" s="114"/>
      <c r="AV41" s="145"/>
      <c r="AW41" s="114"/>
      <c r="AX41" s="145"/>
      <c r="AY41" s="146"/>
      <c r="AZ41" s="170"/>
      <c r="BA41" s="170"/>
      <c r="BB41" s="172"/>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0"/>
      <c r="BZ41" s="170"/>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2">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0"/>
      <c r="AO42" s="172"/>
      <c r="AP42" s="164"/>
      <c r="AQ42" s="164"/>
      <c r="AR42" s="170"/>
      <c r="AS42" s="114"/>
      <c r="AT42" s="145"/>
      <c r="AU42" s="114"/>
      <c r="AV42" s="145"/>
      <c r="AW42" s="114"/>
      <c r="AX42" s="145"/>
      <c r="AY42" s="146"/>
      <c r="AZ42" s="170"/>
      <c r="BA42" s="170"/>
      <c r="BB42" s="172"/>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0"/>
      <c r="BZ42" s="170"/>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2">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0"/>
      <c r="AO43" s="172"/>
      <c r="AP43" s="164"/>
      <c r="AQ43" s="164"/>
      <c r="AR43" s="170"/>
      <c r="AS43" s="114"/>
      <c r="AT43" s="145"/>
      <c r="AU43" s="114"/>
      <c r="AV43" s="145"/>
      <c r="AW43" s="114"/>
      <c r="AX43" s="145"/>
      <c r="AY43" s="146"/>
      <c r="AZ43" s="170"/>
      <c r="BA43" s="170"/>
      <c r="BB43" s="172"/>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0"/>
      <c r="BZ43" s="170"/>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2">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0"/>
      <c r="AO44" s="172"/>
      <c r="AP44" s="164"/>
      <c r="AQ44" s="164"/>
      <c r="AR44" s="170"/>
      <c r="AS44" s="114"/>
      <c r="AT44" s="145"/>
      <c r="AU44" s="114"/>
      <c r="AV44" s="145"/>
      <c r="AW44" s="114"/>
      <c r="AX44" s="145"/>
      <c r="AY44" s="146"/>
      <c r="AZ44" s="170"/>
      <c r="BA44" s="170"/>
      <c r="BB44" s="172"/>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0"/>
      <c r="BZ44" s="170"/>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2">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0"/>
      <c r="AO45" s="172"/>
      <c r="AP45" s="164"/>
      <c r="AQ45" s="164"/>
      <c r="AR45" s="170"/>
      <c r="AS45" s="114"/>
      <c r="AT45" s="145"/>
      <c r="AU45" s="114"/>
      <c r="AV45" s="145"/>
      <c r="AW45" s="114"/>
      <c r="AX45" s="145"/>
      <c r="AY45" s="146"/>
      <c r="AZ45" s="170"/>
      <c r="BA45" s="170"/>
      <c r="BB45" s="172"/>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0"/>
      <c r="BZ45" s="170"/>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2">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0"/>
      <c r="AO46" s="172"/>
      <c r="AP46" s="164"/>
      <c r="AQ46" s="164"/>
      <c r="AR46" s="170"/>
      <c r="AS46" s="114"/>
      <c r="AT46" s="145"/>
      <c r="AU46" s="114"/>
      <c r="AV46" s="145"/>
      <c r="AW46" s="114"/>
      <c r="AX46" s="145"/>
      <c r="AY46" s="146"/>
      <c r="AZ46" s="170"/>
      <c r="BA46" s="170"/>
      <c r="BB46" s="172"/>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0"/>
      <c r="BZ46" s="170"/>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2">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0"/>
      <c r="AO47" s="172"/>
      <c r="AP47" s="164"/>
      <c r="AQ47" s="164"/>
      <c r="AR47" s="170"/>
      <c r="AS47" s="114"/>
      <c r="AT47" s="145"/>
      <c r="AU47" s="114"/>
      <c r="AV47" s="145"/>
      <c r="AW47" s="114"/>
      <c r="AX47" s="145"/>
      <c r="AY47" s="146"/>
      <c r="AZ47" s="170"/>
      <c r="BA47" s="170"/>
      <c r="BB47" s="172"/>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0"/>
      <c r="BZ47" s="170"/>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2">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0"/>
      <c r="AO48" s="172"/>
      <c r="AP48" s="164"/>
      <c r="AQ48" s="164"/>
      <c r="AR48" s="170"/>
      <c r="AS48" s="114"/>
      <c r="AT48" s="145"/>
      <c r="AU48" s="114"/>
      <c r="AV48" s="145"/>
      <c r="AW48" s="114"/>
      <c r="AX48" s="145"/>
      <c r="AY48" s="146"/>
      <c r="AZ48" s="170"/>
      <c r="BA48" s="170"/>
      <c r="BB48" s="172"/>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0"/>
      <c r="BZ48" s="170"/>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2">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0"/>
      <c r="AO49" s="172"/>
      <c r="AP49" s="164"/>
      <c r="AQ49" s="164"/>
      <c r="AR49" s="170"/>
      <c r="AS49" s="114"/>
      <c r="AT49" s="145"/>
      <c r="AU49" s="114"/>
      <c r="AV49" s="145"/>
      <c r="AW49" s="114"/>
      <c r="AX49" s="145"/>
      <c r="AY49" s="146"/>
      <c r="AZ49" s="170"/>
      <c r="BA49" s="170"/>
      <c r="BB49" s="172"/>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0"/>
      <c r="BZ49" s="170"/>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2">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0"/>
      <c r="AO50" s="172"/>
      <c r="AP50" s="164"/>
      <c r="AQ50" s="164"/>
      <c r="AR50" s="170"/>
      <c r="AS50" s="114"/>
      <c r="AT50" s="145"/>
      <c r="AU50" s="114"/>
      <c r="AV50" s="145"/>
      <c r="AW50" s="114"/>
      <c r="AX50" s="145"/>
      <c r="AY50" s="146"/>
      <c r="AZ50" s="170"/>
      <c r="BA50" s="170"/>
      <c r="BB50" s="172"/>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0"/>
      <c r="BZ50" s="170"/>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2">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0"/>
      <c r="AO51" s="172"/>
      <c r="AP51" s="164"/>
      <c r="AQ51" s="164"/>
      <c r="AR51" s="170"/>
      <c r="AS51" s="114"/>
      <c r="AT51" s="145"/>
      <c r="AU51" s="114"/>
      <c r="AV51" s="145"/>
      <c r="AW51" s="114"/>
      <c r="AX51" s="145"/>
      <c r="AY51" s="146"/>
      <c r="AZ51" s="170"/>
      <c r="BA51" s="170"/>
      <c r="BB51" s="172"/>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0"/>
      <c r="BZ51" s="170"/>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2">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0"/>
      <c r="AO52" s="172"/>
      <c r="AP52" s="164"/>
      <c r="AQ52" s="164"/>
      <c r="AR52" s="170"/>
      <c r="AS52" s="114"/>
      <c r="AT52" s="145"/>
      <c r="AU52" s="114"/>
      <c r="AV52" s="145"/>
      <c r="AW52" s="114"/>
      <c r="AX52" s="145"/>
      <c r="AY52" s="146"/>
      <c r="AZ52" s="170"/>
      <c r="BA52" s="170"/>
      <c r="BB52" s="172"/>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0"/>
      <c r="BZ52" s="170"/>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2">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0"/>
      <c r="AO53" s="172"/>
      <c r="AP53" s="164"/>
      <c r="AQ53" s="164"/>
      <c r="AR53" s="170"/>
      <c r="AS53" s="114"/>
      <c r="AT53" s="145"/>
      <c r="AU53" s="114"/>
      <c r="AV53" s="145"/>
      <c r="AW53" s="114"/>
      <c r="AX53" s="145"/>
      <c r="AY53" s="146"/>
      <c r="AZ53" s="170"/>
      <c r="BA53" s="170"/>
      <c r="BB53" s="172"/>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0"/>
      <c r="BZ53" s="170"/>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2">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0"/>
      <c r="AO54" s="172"/>
      <c r="AP54" s="164"/>
      <c r="AQ54" s="164"/>
      <c r="AR54" s="170"/>
      <c r="AS54" s="114"/>
      <c r="AT54" s="145"/>
      <c r="AU54" s="114"/>
      <c r="AV54" s="145"/>
      <c r="AW54" s="114"/>
      <c r="AX54" s="145"/>
      <c r="AY54" s="146"/>
      <c r="AZ54" s="170"/>
      <c r="BA54" s="170"/>
      <c r="BB54" s="172"/>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0"/>
      <c r="BZ54" s="170"/>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2">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0"/>
      <c r="AO55" s="172"/>
      <c r="AP55" s="164"/>
      <c r="AQ55" s="164"/>
      <c r="AR55" s="170"/>
      <c r="AS55" s="114"/>
      <c r="AT55" s="145"/>
      <c r="AU55" s="114"/>
      <c r="AV55" s="145"/>
      <c r="AW55" s="114"/>
      <c r="AX55" s="145"/>
      <c r="AY55" s="146"/>
      <c r="AZ55" s="170"/>
      <c r="BA55" s="170"/>
      <c r="BB55" s="172"/>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0"/>
      <c r="BZ55" s="170"/>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2">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0"/>
      <c r="AO56" s="172"/>
      <c r="AP56" s="164"/>
      <c r="AQ56" s="164"/>
      <c r="AR56" s="170"/>
      <c r="AS56" s="114"/>
      <c r="AT56" s="145"/>
      <c r="AU56" s="114"/>
      <c r="AV56" s="145"/>
      <c r="AW56" s="114"/>
      <c r="AX56" s="145"/>
      <c r="AY56" s="146"/>
      <c r="AZ56" s="170"/>
      <c r="BA56" s="170"/>
      <c r="BB56" s="172"/>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0"/>
      <c r="BZ56" s="170"/>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2">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0"/>
      <c r="AO57" s="172"/>
      <c r="AP57" s="164"/>
      <c r="AQ57" s="164"/>
      <c r="AR57" s="170"/>
      <c r="AS57" s="114"/>
      <c r="AT57" s="145"/>
      <c r="AU57" s="114"/>
      <c r="AV57" s="145"/>
      <c r="AW57" s="114"/>
      <c r="AX57" s="145"/>
      <c r="AY57" s="146"/>
      <c r="AZ57" s="170"/>
      <c r="BA57" s="170"/>
      <c r="BB57" s="172"/>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0"/>
      <c r="BZ57" s="170"/>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2">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0"/>
      <c r="AO58" s="172"/>
      <c r="AP58" s="164"/>
      <c r="AQ58" s="164"/>
      <c r="AR58" s="170"/>
      <c r="AS58" s="114"/>
      <c r="AT58" s="145"/>
      <c r="AU58" s="114"/>
      <c r="AV58" s="145"/>
      <c r="AW58" s="114"/>
      <c r="AX58" s="145"/>
      <c r="AY58" s="146"/>
      <c r="AZ58" s="170"/>
      <c r="BA58" s="170"/>
      <c r="BB58" s="172"/>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0"/>
      <c r="BZ58" s="170"/>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2">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0"/>
      <c r="AO59" s="172"/>
      <c r="AP59" s="164"/>
      <c r="AQ59" s="114"/>
      <c r="AR59" s="145"/>
      <c r="AS59" s="114"/>
      <c r="AT59" s="145"/>
      <c r="AU59" s="114"/>
      <c r="AV59" s="145"/>
      <c r="AW59" s="114"/>
      <c r="AX59" s="145"/>
      <c r="AY59" s="146"/>
      <c r="AZ59" s="170"/>
      <c r="BA59" s="170"/>
      <c r="BB59" s="172"/>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0"/>
      <c r="BZ59" s="170"/>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2">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0"/>
      <c r="AO60" s="172"/>
      <c r="AP60" s="164"/>
      <c r="AQ60" s="114"/>
      <c r="AR60" s="145"/>
      <c r="AS60" s="114"/>
      <c r="AT60" s="145"/>
      <c r="AU60" s="114"/>
      <c r="AV60" s="145"/>
      <c r="AW60" s="114"/>
      <c r="AX60" s="145"/>
      <c r="AY60" s="146"/>
      <c r="AZ60" s="170"/>
      <c r="BA60" s="170"/>
      <c r="BB60" s="172"/>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0"/>
      <c r="BZ60" s="170"/>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2">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0"/>
      <c r="AO61" s="172"/>
      <c r="AP61" s="164"/>
      <c r="AQ61" s="114"/>
      <c r="AR61" s="145"/>
      <c r="AS61" s="114"/>
      <c r="AT61" s="145"/>
      <c r="AU61" s="114"/>
      <c r="AV61" s="145"/>
      <c r="AW61" s="114"/>
      <c r="AX61" s="145"/>
      <c r="AY61" s="146"/>
      <c r="AZ61" s="170"/>
      <c r="BA61" s="170"/>
      <c r="BB61" s="172"/>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0"/>
      <c r="BZ61" s="170"/>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2">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0"/>
      <c r="AO62" s="172"/>
      <c r="AP62" s="164"/>
      <c r="AQ62" s="114"/>
      <c r="AR62" s="145"/>
      <c r="AS62" s="114"/>
      <c r="AT62" s="145"/>
      <c r="AU62" s="114"/>
      <c r="AV62" s="145"/>
      <c r="AW62" s="114"/>
      <c r="AX62" s="145"/>
      <c r="AY62" s="146"/>
      <c r="AZ62" s="170"/>
      <c r="BA62" s="170"/>
      <c r="BB62" s="172"/>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0"/>
      <c r="BZ62" s="170"/>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2">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0"/>
      <c r="AO63" s="172"/>
      <c r="AP63" s="164"/>
      <c r="AQ63" s="114"/>
      <c r="AR63" s="145"/>
      <c r="AS63" s="114"/>
      <c r="AT63" s="145"/>
      <c r="AU63" s="114"/>
      <c r="AV63" s="145"/>
      <c r="AW63" s="114"/>
      <c r="AX63" s="145"/>
      <c r="AY63" s="146"/>
      <c r="AZ63" s="170"/>
      <c r="BA63" s="170"/>
      <c r="BB63" s="172"/>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0"/>
      <c r="BZ63" s="170"/>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2">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0"/>
      <c r="AO64" s="172"/>
      <c r="AP64" s="164"/>
      <c r="AQ64" s="114"/>
      <c r="AR64" s="145"/>
      <c r="AS64" s="114"/>
      <c r="AT64" s="145"/>
      <c r="AU64" s="114"/>
      <c r="AV64" s="145"/>
      <c r="AW64" s="114"/>
      <c r="AX64" s="145"/>
      <c r="AY64" s="146"/>
      <c r="AZ64" s="170"/>
      <c r="BA64" s="170"/>
      <c r="BB64" s="172"/>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0"/>
      <c r="BZ64" s="170"/>
      <c r="CA64" s="114"/>
      <c r="CB64" s="145"/>
      <c r="CC64" s="146"/>
      <c r="CD64" s="145"/>
    </row>
    <row r="65" ht="21" customHeight="1" thickTop="1" x14ac:dyDescent="0.3"/>
  </sheetData>
  <sheetProtection algorithmName="SHA-512" hashValue="7KYM+CcPQzaSwL/FrXspCnznb5TIFsHfKuA4096kbuByzbWHJLX5xAtRAkMLRXIOq3tu1bH+5TLHLS+F8ABPAQ==" saltValue="s+jJq+wwZ7ylhMp3+DwIHQ==" spinCount="100000" sheet="1" objects="1" scenarios="1" formatCells="0" formatColumns="0" formatRows="0"/>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536" priority="32" stopIfTrue="1" operator="equal">
      <formula>"Muy Alta"</formula>
    </cfRule>
    <cfRule type="containsText" dxfId="535" priority="33" operator="containsText" text="ZONA RIESGO ALTA">
      <formula>NOT(ISERROR(SEARCH("ZONA RIESGO ALTA",M5)))</formula>
    </cfRule>
    <cfRule type="containsText" dxfId="534" priority="34" operator="containsText" text="ZONA RIESGO MODERADA">
      <formula>NOT(ISERROR(SEARCH("ZONA RIESGO MODERADA",M5)))</formula>
    </cfRule>
    <cfRule type="containsText" dxfId="533" priority="35" operator="containsText" text="ZONA RIESGO BAJA">
      <formula>NOT(ISERROR(SEARCH("ZONA RIESGO BAJA",M5)))</formula>
    </cfRule>
    <cfRule type="cellIs" dxfId="532" priority="36" operator="equal">
      <formula>"Muy Baja"</formula>
    </cfRule>
  </conditionalFormatting>
  <conditionalFormatting sqref="M5:M64">
    <cfRule type="containsText" dxfId="531" priority="31" operator="containsText" text="ZONA RIESGO EXTREMA">
      <formula>NOT(ISERROR(SEARCH("ZONA RIESGO EXTREMA",M5)))</formula>
    </cfRule>
  </conditionalFormatting>
  <conditionalFormatting sqref="X5:X64">
    <cfRule type="containsText" dxfId="530" priority="28" operator="containsText" text="DEBIL">
      <formula>NOT(ISERROR(SEARCH("DEBIL",X5)))</formula>
    </cfRule>
    <cfRule type="containsText" dxfId="529" priority="29" operator="containsText" text="MODERADO">
      <formula>NOT(ISERROR(SEARCH("MODERADO",X5)))</formula>
    </cfRule>
    <cfRule type="containsText" dxfId="528" priority="30" operator="containsText" text="FUERTE">
      <formula>NOT(ISERROR(SEARCH("FUERTE",X5)))</formula>
    </cfRule>
  </conditionalFormatting>
  <conditionalFormatting sqref="AC5 AC11 AC17 AC23 AC41 AC59 AC29 AC47 AC35 AC53">
    <cfRule type="containsText" dxfId="527" priority="25" operator="containsText" text="DEBIL">
      <formula>NOT(ISERROR(SEARCH("DEBIL",AC5)))</formula>
    </cfRule>
    <cfRule type="containsText" dxfId="526" priority="26" operator="containsText" text="MODERADO">
      <formula>NOT(ISERROR(SEARCH("MODERADO",AC5)))</formula>
    </cfRule>
    <cfRule type="containsText" dxfId="525" priority="27" operator="containsText" text="FUERTE">
      <formula>NOT(ISERROR(SEARCH("FUERTE",AC5)))</formula>
    </cfRule>
  </conditionalFormatting>
  <conditionalFormatting sqref="AI5 AI11 AI17 AI23 AI29 AI35 AI41 AI47 AI53 AI59">
    <cfRule type="containsText" dxfId="524" priority="20" operator="containsText" text="casi seguro">
      <formula>NOT(ISERROR(SEARCH("casi seguro",AI5)))</formula>
    </cfRule>
    <cfRule type="containsText" dxfId="523" priority="21" operator="containsText" text="PROBABLE">
      <formula>NOT(ISERROR(SEARCH("PROBABLE",AI5)))</formula>
    </cfRule>
    <cfRule type="containsText" dxfId="522" priority="22" operator="containsText" text="posible">
      <formula>NOT(ISERROR(SEARCH("posible",AI5)))</formula>
    </cfRule>
    <cfRule type="containsText" dxfId="521" priority="23" operator="containsText" text="Improbable">
      <formula>NOT(ISERROR(SEARCH("Improbable",AI5)))</formula>
    </cfRule>
    <cfRule type="containsText" dxfId="520" priority="24" operator="containsText" text="Rara vez">
      <formula>NOT(ISERROR(SEARCH("Rara vez",AI5)))</formula>
    </cfRule>
  </conditionalFormatting>
  <conditionalFormatting sqref="AD5 AD11 AD17 AD23 AD41 AD59 AD29 AD47 AD35 AD53">
    <cfRule type="containsText" dxfId="519" priority="17" operator="containsText" text="DEBIL">
      <formula>NOT(ISERROR(SEARCH("DEBIL",AD5)))</formula>
    </cfRule>
    <cfRule type="containsText" dxfId="518" priority="18" operator="containsText" text="MODERADO">
      <formula>NOT(ISERROR(SEARCH("MODERADO",AD5)))</formula>
    </cfRule>
    <cfRule type="containsText" dxfId="517" priority="19" operator="containsText" text="FUERTE">
      <formula>NOT(ISERROR(SEARCH("FUERTE",AD5)))</formula>
    </cfRule>
  </conditionalFormatting>
  <conditionalFormatting sqref="AL5 AL11 AL17 AL23 AL29 AL35 AL41 AL47 AL53 AL59">
    <cfRule type="cellIs" dxfId="516" priority="12" stopIfTrue="1" operator="equal">
      <formula>"Muy Alta"</formula>
    </cfRule>
    <cfRule type="containsText" dxfId="515" priority="13" operator="containsText" text="ZONA RIESGO ALTA">
      <formula>NOT(ISERROR(SEARCH("ZONA RIESGO ALTA",AL5)))</formula>
    </cfRule>
    <cfRule type="containsText" dxfId="514" priority="14" operator="containsText" text="ZONA RIESGO MODERADA">
      <formula>NOT(ISERROR(SEARCH("ZONA RIESGO MODERADA",AL5)))</formula>
    </cfRule>
    <cfRule type="containsText" dxfId="513" priority="15" operator="containsText" text="ZONA RIESGO BAJA">
      <formula>NOT(ISERROR(SEARCH("ZONA RIESGO BAJA",AL5)))</formula>
    </cfRule>
    <cfRule type="cellIs" dxfId="512" priority="16" operator="equal">
      <formula>"Muy Baja"</formula>
    </cfRule>
  </conditionalFormatting>
  <conditionalFormatting sqref="AL5:AL64">
    <cfRule type="containsText" dxfId="511" priority="11" operator="containsText" text="ZONA RIESGO EXTREMA">
      <formula>NOT(ISERROR(SEARCH("ZONA RIESGO EXTREMA",AL5)))</formula>
    </cfRule>
  </conditionalFormatting>
  <conditionalFormatting sqref="AJ5 AJ11 AJ17 AJ23 AJ29 AJ35 AJ41 AJ47 AJ53 AJ59">
    <cfRule type="containsText" dxfId="510" priority="1" operator="containsText" text="casi seguro">
      <formula>NOT(ISERROR(SEARCH("casi seguro",AJ5)))</formula>
    </cfRule>
    <cfRule type="containsText" dxfId="509" priority="2" operator="containsText" text="PROBABLE">
      <formula>NOT(ISERROR(SEARCH("PROBABLE",AJ5)))</formula>
    </cfRule>
    <cfRule type="containsText" dxfId="508" priority="3" operator="containsText" text="posible">
      <formula>NOT(ISERROR(SEARCH("posible",AJ5)))</formula>
    </cfRule>
    <cfRule type="containsText" dxfId="507" priority="4" operator="containsText" text="Improbable">
      <formula>NOT(ISERROR(SEARCH("Improbable",AJ5)))</formula>
    </cfRule>
    <cfRule type="containsText" dxfId="506"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9D4845C-0889-4C04-B294-6D1970CE34DB}"/>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C19DE661-29C2-4B3D-81C9-544D4A9801DD}">
            <xm:f>NOT(ISERROR(SEARCH(#REF!,AI5)))</xm:f>
            <xm:f>#REF!</xm:f>
            <x14:dxf>
              <fill>
                <gradientFill degree="180">
                  <stop position="0">
                    <color rgb="FF008744"/>
                  </stop>
                  <stop position="1">
                    <color theme="0"/>
                  </stop>
                </gradientFill>
              </fill>
            </x14:dxf>
          </x14:cfRule>
          <x14:cfRule type="containsText" priority="38" operator="containsText" id="{CF5B9919-17F2-4228-A15A-6475C1892321}">
            <xm:f>NOT(ISERROR(SEARCH(#REF!,AI5)))</xm:f>
            <xm:f>#REF!</xm:f>
            <x14:dxf>
              <fill>
                <gradientFill degree="180">
                  <stop position="0">
                    <color rgb="FF008744"/>
                  </stop>
                  <stop position="1">
                    <color theme="0"/>
                  </stop>
                </gradientFill>
              </fill>
            </x14:dxf>
          </x14:cfRule>
          <x14:cfRule type="containsText" priority="39" operator="containsText" id="{21E8DD37-A54F-4FF3-8F5B-27CE6AA59FF8}">
            <xm:f>NOT(ISERROR(SEARCH(#REF!,AI5)))</xm:f>
            <xm:f>#REF!</xm:f>
            <x14:dxf>
              <fill>
                <gradientFill degree="180">
                  <stop position="0">
                    <color rgb="FF008744"/>
                  </stop>
                  <stop position="1">
                    <color rgb="FFFFFFFF"/>
                  </stop>
                </gradientFill>
              </fill>
            </x14:dxf>
          </x14:cfRule>
          <x14:cfRule type="containsText" priority="40" operator="containsText" id="{EE1B798B-5099-4806-AEFA-FA9FF27BC7C5}">
            <xm:f>NOT(ISERROR(SEARCH(#REF!,AI5)))</xm:f>
            <xm:f>#REF!</xm:f>
            <x14:dxf>
              <fill>
                <gradientFill>
                  <stop position="0">
                    <color theme="0"/>
                  </stop>
                  <stop position="1">
                    <color rgb="FFFFFF00"/>
                  </stop>
                </gradientFill>
              </fill>
            </x14:dxf>
          </x14:cfRule>
          <x14:cfRule type="containsText" priority="41" operator="containsText" id="{2D21EFC3-053B-4AB9-BF2C-94F88CEF099F}">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88DF8612-3829-4A0B-BCAD-6C165D9187AA}">
            <xm:f>NOT(ISERROR(SEARCH(#REF!,AJ5)))</xm:f>
            <xm:f>#REF!</xm:f>
            <x14:dxf>
              <fill>
                <gradientFill degree="180">
                  <stop position="0">
                    <color rgb="FF008744"/>
                  </stop>
                  <stop position="1">
                    <color theme="0"/>
                  </stop>
                </gradientFill>
              </fill>
            </x14:dxf>
          </x14:cfRule>
          <x14:cfRule type="containsText" priority="7" operator="containsText" id="{1E99BDEA-9D1E-4B94-A043-7605C3A8C209}">
            <xm:f>NOT(ISERROR(SEARCH(#REF!,AJ5)))</xm:f>
            <xm:f>#REF!</xm:f>
            <x14:dxf>
              <fill>
                <gradientFill degree="180">
                  <stop position="0">
                    <color rgb="FF008744"/>
                  </stop>
                  <stop position="1">
                    <color theme="0"/>
                  </stop>
                </gradientFill>
              </fill>
            </x14:dxf>
          </x14:cfRule>
          <x14:cfRule type="containsText" priority="8" operator="containsText" id="{FDD0F736-C14C-40E1-9E50-0AD5FABCFC16}">
            <xm:f>NOT(ISERROR(SEARCH(#REF!,AJ5)))</xm:f>
            <xm:f>#REF!</xm:f>
            <x14:dxf>
              <fill>
                <gradientFill degree="180">
                  <stop position="0">
                    <color rgb="FF008744"/>
                  </stop>
                  <stop position="1">
                    <color rgb="FFFFFFFF"/>
                  </stop>
                </gradientFill>
              </fill>
            </x14:dxf>
          </x14:cfRule>
          <x14:cfRule type="containsText" priority="9" operator="containsText" id="{02744106-D53D-4A0D-8943-1B846DCE5F38}">
            <xm:f>NOT(ISERROR(SEARCH(#REF!,AJ5)))</xm:f>
            <xm:f>#REF!</xm:f>
            <x14:dxf>
              <fill>
                <gradientFill>
                  <stop position="0">
                    <color theme="0"/>
                  </stop>
                  <stop position="1">
                    <color rgb="FFFFFF00"/>
                  </stop>
                </gradientFill>
              </fill>
            </x14:dxf>
          </x14:cfRule>
          <x14:cfRule type="containsText" priority="10" operator="containsText" id="{48593AD9-F73E-4241-891F-F10D869D7B4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AN1" zoomScaleNormal="100" zoomScaleSheetLayoutView="10" zoomScalePageLayoutView="55" workbookViewId="0">
      <selection activeCell="E3" sqref="E3:E4"/>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24.1406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3" width="23" style="1" customWidth="1"/>
    <col min="54" max="54" width="18.85546875" style="1" customWidth="1"/>
    <col min="55" max="55" width="22.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0.5703125" style="148" customWidth="1"/>
    <col min="73" max="74" width="23" style="148" hidden="1" customWidth="1"/>
    <col min="75" max="75" width="18.5703125" style="148" hidden="1" customWidth="1"/>
    <col min="76" max="76" width="20.5703125" style="1" customWidth="1"/>
    <col min="77" max="77" width="34" style="1" customWidth="1"/>
    <col min="78" max="78" width="22.85546875" style="1" customWidth="1"/>
    <col min="79" max="79" width="20.5703125" style="148" customWidth="1"/>
    <col min="80" max="80" width="31.140625" style="148" customWidth="1"/>
    <col min="81" max="81" width="18.85546875" style="148" customWidth="1"/>
    <col min="82" max="82" width="18.57031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60"/>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43.5"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281.25" customHeight="1" x14ac:dyDescent="0.25">
      <c r="A5" s="314">
        <v>1</v>
      </c>
      <c r="B5" s="315" t="s">
        <v>61</v>
      </c>
      <c r="C5" s="315" t="s">
        <v>102</v>
      </c>
      <c r="D5" s="315" t="s">
        <v>140</v>
      </c>
      <c r="E5" s="316" t="s">
        <v>64</v>
      </c>
      <c r="F5" s="315" t="s">
        <v>141</v>
      </c>
      <c r="G5" s="315" t="s">
        <v>142</v>
      </c>
      <c r="H5" s="315" t="s">
        <v>143</v>
      </c>
      <c r="I5" s="315" t="s">
        <v>144</v>
      </c>
      <c r="J5" s="314">
        <v>3</v>
      </c>
      <c r="K5" s="314">
        <v>3</v>
      </c>
      <c r="L5" s="321">
        <f>+(J5*K5)*4</f>
        <v>36</v>
      </c>
      <c r="M5" s="322" t="str">
        <f>IF(OR(AND(J5=3,K5=4),AND(J5=2,K5=5),AND(J5=2,K5=5),AND(L5=20),AND(L5&gt;=52,L5&lt;=100)),"ZONA RIESGO EXTREMA",IF(OR(AND(J5=5,K5=2),AND(J5=4,K5=3),AND(J5=1,K5=4),AND(L5=16),AND(L5&gt;=28,L5&lt;=48)),"ZONA RIESGO ALTA",IF(OR(AND(J5=1,K5=3),AND(J5=4,K5=1),AND(L5=24)),"ZONA RIESGO MODERADA",IF(AND(L5&gt;=4,L5&lt;=16),"ZONA RIESGO BAJA"))))</f>
        <v>ZONA RIESGO ALTA</v>
      </c>
      <c r="N5" s="161">
        <v>1</v>
      </c>
      <c r="O5" s="163" t="s">
        <v>145</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116</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147</v>
      </c>
      <c r="AG5" s="329">
        <f>IFERROR(_xlfn.IFS(AND(AD5="MODERADO",AE5="Directamente"),1,AND(AD5="FUERTE",AE5="Directamente"),2),"0")</f>
        <v>2</v>
      </c>
      <c r="AH5" s="329">
        <f>IFERROR(_xlfn.IFS(AND(AD5="MODERADO",AF5="Directamente"),1,AND(AD5="FUERTE",AF5="Directamente"),2,AND(AD5="FUERTE",AF5="Indirectamente"),1),"0")</f>
        <v>2</v>
      </c>
      <c r="AI5" s="325">
        <v>1</v>
      </c>
      <c r="AJ5" s="325">
        <v>3</v>
      </c>
      <c r="AK5" s="321">
        <f>+(AI5*AJ5)*4</f>
        <v>12</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26"/>
      <c r="AN5" s="162" t="s">
        <v>148</v>
      </c>
      <c r="AO5" s="161" t="s">
        <v>113</v>
      </c>
      <c r="AP5" s="164">
        <v>44926</v>
      </c>
      <c r="AQ5" s="164">
        <v>44603</v>
      </c>
      <c r="AR5" s="162" t="s">
        <v>149</v>
      </c>
      <c r="AS5" s="114"/>
      <c r="AT5" s="145"/>
      <c r="AU5" s="114"/>
      <c r="AV5" s="145"/>
      <c r="AW5" s="114"/>
      <c r="AX5" s="145"/>
      <c r="AY5" s="146"/>
      <c r="AZ5" s="166">
        <v>44662</v>
      </c>
      <c r="BA5" s="162" t="s">
        <v>150</v>
      </c>
      <c r="BB5" s="161" t="s">
        <v>113</v>
      </c>
      <c r="BC5" s="166" t="s">
        <v>151</v>
      </c>
      <c r="BD5" s="164" t="s">
        <v>114</v>
      </c>
      <c r="BE5" s="145"/>
      <c r="BF5" s="145"/>
      <c r="BG5" s="146"/>
      <c r="BH5" s="114"/>
      <c r="BI5" s="114"/>
      <c r="BJ5" s="145"/>
      <c r="BK5" s="145"/>
      <c r="BL5" s="146"/>
      <c r="BM5" s="114"/>
      <c r="BN5" s="114"/>
      <c r="BO5" s="145"/>
      <c r="BP5" s="145"/>
      <c r="BQ5" s="146"/>
      <c r="BR5" s="114"/>
      <c r="BS5" s="114"/>
      <c r="BT5" s="166" t="s">
        <v>152</v>
      </c>
      <c r="BU5" s="145"/>
      <c r="BV5" s="145"/>
      <c r="BW5" s="145"/>
      <c r="BX5" s="164">
        <v>44677</v>
      </c>
      <c r="BY5" s="162" t="s">
        <v>153</v>
      </c>
      <c r="BZ5" s="162" t="s">
        <v>154</v>
      </c>
      <c r="CA5" s="114">
        <v>44686</v>
      </c>
      <c r="CB5" s="173" t="s">
        <v>467</v>
      </c>
      <c r="CC5" s="145" t="s">
        <v>155</v>
      </c>
      <c r="CD5" s="145" t="s">
        <v>156</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256.5" customHeight="1" x14ac:dyDescent="0.3">
      <c r="A6" s="314"/>
      <c r="B6" s="315"/>
      <c r="C6" s="315"/>
      <c r="D6" s="315"/>
      <c r="E6" s="316"/>
      <c r="F6" s="315"/>
      <c r="G6" s="315"/>
      <c r="H6" s="315"/>
      <c r="I6" s="315"/>
      <c r="J6" s="314"/>
      <c r="K6" s="314"/>
      <c r="L6" s="321"/>
      <c r="M6" s="323"/>
      <c r="N6" s="161">
        <v>2</v>
      </c>
      <c r="O6" s="163" t="s">
        <v>157</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116</v>
      </c>
      <c r="AC6" s="319"/>
      <c r="AD6" s="319"/>
      <c r="AE6" s="320"/>
      <c r="AF6" s="320"/>
      <c r="AG6" s="329"/>
      <c r="AH6" s="329"/>
      <c r="AI6" s="325"/>
      <c r="AJ6" s="325"/>
      <c r="AK6" s="321"/>
      <c r="AL6" s="323"/>
      <c r="AM6" s="327"/>
      <c r="AN6" s="162" t="s">
        <v>158</v>
      </c>
      <c r="AO6" s="161" t="s">
        <v>159</v>
      </c>
      <c r="AP6" s="164">
        <v>44926</v>
      </c>
      <c r="AQ6" s="164">
        <v>44603</v>
      </c>
      <c r="AR6" s="162" t="s">
        <v>160</v>
      </c>
      <c r="AS6" s="114"/>
      <c r="AT6" s="145"/>
      <c r="AU6" s="114"/>
      <c r="AV6" s="145"/>
      <c r="AW6" s="114"/>
      <c r="AX6" s="145"/>
      <c r="AY6" s="146"/>
      <c r="AZ6" s="166">
        <v>44662</v>
      </c>
      <c r="BA6" s="162" t="s">
        <v>161</v>
      </c>
      <c r="BB6" s="161" t="s">
        <v>162</v>
      </c>
      <c r="BC6" s="166" t="s">
        <v>163</v>
      </c>
      <c r="BD6" s="164" t="s">
        <v>114</v>
      </c>
      <c r="BE6" s="145"/>
      <c r="BF6" s="145"/>
      <c r="BG6" s="146"/>
      <c r="BH6" s="114"/>
      <c r="BI6" s="114"/>
      <c r="BJ6" s="145"/>
      <c r="BK6" s="145"/>
      <c r="BL6" s="146"/>
      <c r="BM6" s="114"/>
      <c r="BN6" s="114"/>
      <c r="BO6" s="145"/>
      <c r="BP6" s="145"/>
      <c r="BQ6" s="146"/>
      <c r="BR6" s="114"/>
      <c r="BS6" s="114"/>
      <c r="BT6" s="164"/>
      <c r="BU6" s="145"/>
      <c r="BV6" s="145"/>
      <c r="BW6" s="145"/>
      <c r="BX6" s="164">
        <v>44677</v>
      </c>
      <c r="BY6" s="162" t="s">
        <v>164</v>
      </c>
      <c r="BZ6" s="162" t="s">
        <v>165</v>
      </c>
      <c r="CA6" s="114">
        <v>44686</v>
      </c>
      <c r="CB6" s="173" t="s">
        <v>468</v>
      </c>
      <c r="CC6" s="145" t="s">
        <v>155</v>
      </c>
      <c r="CD6" s="145" t="s">
        <v>156</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5"/>
      <c r="E7" s="316"/>
      <c r="F7" s="315"/>
      <c r="G7" s="315"/>
      <c r="H7" s="315"/>
      <c r="I7" s="315"/>
      <c r="J7" s="314"/>
      <c r="K7" s="314"/>
      <c r="L7" s="321"/>
      <c r="M7" s="323"/>
      <c r="N7" s="161">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62"/>
      <c r="AO7" s="161"/>
      <c r="AP7" s="164"/>
      <c r="AQ7" s="164"/>
      <c r="AR7" s="162"/>
      <c r="AS7" s="114"/>
      <c r="AT7" s="145"/>
      <c r="AU7" s="114"/>
      <c r="AV7" s="145"/>
      <c r="AW7" s="114"/>
      <c r="AX7" s="145"/>
      <c r="AY7" s="146"/>
      <c r="AZ7" s="162"/>
      <c r="BA7" s="162"/>
      <c r="BB7" s="161"/>
      <c r="BC7" s="164"/>
      <c r="BD7" s="164"/>
      <c r="BE7" s="145"/>
      <c r="BF7" s="145"/>
      <c r="BG7" s="146"/>
      <c r="BH7" s="114"/>
      <c r="BI7" s="114"/>
      <c r="BJ7" s="145"/>
      <c r="BK7" s="145"/>
      <c r="BL7" s="146"/>
      <c r="BM7" s="114"/>
      <c r="BN7" s="114"/>
      <c r="BO7" s="145"/>
      <c r="BP7" s="145"/>
      <c r="BQ7" s="146"/>
      <c r="BR7" s="114"/>
      <c r="BS7" s="114"/>
      <c r="BT7" s="164"/>
      <c r="BU7" s="145"/>
      <c r="BV7" s="145"/>
      <c r="BW7" s="145"/>
      <c r="BX7" s="164"/>
      <c r="BY7" s="162"/>
      <c r="BZ7" s="162"/>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61">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62"/>
      <c r="AO8" s="161"/>
      <c r="AP8" s="164"/>
      <c r="AQ8" s="164"/>
      <c r="AR8" s="162"/>
      <c r="AS8" s="114"/>
      <c r="AT8" s="145"/>
      <c r="AU8" s="114"/>
      <c r="AV8" s="145"/>
      <c r="AW8" s="114"/>
      <c r="AX8" s="145"/>
      <c r="AY8" s="146"/>
      <c r="AZ8" s="162"/>
      <c r="BA8" s="162"/>
      <c r="BB8" s="161"/>
      <c r="BC8" s="164"/>
      <c r="BD8" s="164"/>
      <c r="BE8" s="145"/>
      <c r="BF8" s="145"/>
      <c r="BG8" s="146"/>
      <c r="BH8" s="114"/>
      <c r="BI8" s="114"/>
      <c r="BJ8" s="145"/>
      <c r="BK8" s="145"/>
      <c r="BL8" s="146"/>
      <c r="BM8" s="114"/>
      <c r="BN8" s="114"/>
      <c r="BO8" s="145"/>
      <c r="BP8" s="145"/>
      <c r="BQ8" s="146"/>
      <c r="BR8" s="114"/>
      <c r="BS8" s="114"/>
      <c r="BT8" s="164"/>
      <c r="BU8" s="145"/>
      <c r="BV8" s="145"/>
      <c r="BW8" s="145"/>
      <c r="BX8" s="164"/>
      <c r="BY8" s="162"/>
      <c r="BZ8" s="162"/>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61">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62"/>
      <c r="AO9" s="161"/>
      <c r="AP9" s="164"/>
      <c r="AQ9" s="164"/>
      <c r="AR9" s="162"/>
      <c r="AS9" s="114"/>
      <c r="AT9" s="145"/>
      <c r="AU9" s="114"/>
      <c r="AV9" s="145"/>
      <c r="AW9" s="114"/>
      <c r="AX9" s="145"/>
      <c r="AY9" s="146"/>
      <c r="AZ9" s="162"/>
      <c r="BA9" s="162"/>
      <c r="BB9" s="161"/>
      <c r="BC9" s="164"/>
      <c r="BD9" s="164"/>
      <c r="BE9" s="145"/>
      <c r="BF9" s="145"/>
      <c r="BG9" s="146"/>
      <c r="BH9" s="114"/>
      <c r="BI9" s="114"/>
      <c r="BJ9" s="145"/>
      <c r="BK9" s="145"/>
      <c r="BL9" s="146"/>
      <c r="BM9" s="114"/>
      <c r="BN9" s="114"/>
      <c r="BO9" s="145"/>
      <c r="BP9" s="145"/>
      <c r="BQ9" s="146"/>
      <c r="BR9" s="114"/>
      <c r="BS9" s="114"/>
      <c r="BT9" s="164"/>
      <c r="BU9" s="145"/>
      <c r="BV9" s="145"/>
      <c r="BW9" s="145"/>
      <c r="BX9" s="164"/>
      <c r="BY9" s="162"/>
      <c r="BZ9" s="162"/>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5"/>
      <c r="E10" s="316"/>
      <c r="F10" s="315"/>
      <c r="G10" s="315"/>
      <c r="H10" s="315"/>
      <c r="I10" s="315"/>
      <c r="J10" s="314"/>
      <c r="K10" s="314"/>
      <c r="L10" s="321"/>
      <c r="M10" s="324"/>
      <c r="N10" s="161">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62"/>
      <c r="AO10" s="161"/>
      <c r="AP10" s="164"/>
      <c r="AQ10" s="164"/>
      <c r="AR10" s="162"/>
      <c r="AS10" s="114"/>
      <c r="AT10" s="145"/>
      <c r="AU10" s="114"/>
      <c r="AV10" s="145"/>
      <c r="AW10" s="114"/>
      <c r="AX10" s="145"/>
      <c r="AY10" s="146"/>
      <c r="AZ10" s="162"/>
      <c r="BA10" s="162"/>
      <c r="BB10" s="161"/>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62"/>
      <c r="BZ10" s="162"/>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61">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62"/>
      <c r="AO11" s="161"/>
      <c r="AP11" s="164"/>
      <c r="AQ11" s="164"/>
      <c r="AR11" s="162"/>
      <c r="AS11" s="114"/>
      <c r="AT11" s="145"/>
      <c r="AU11" s="114"/>
      <c r="AV11" s="145"/>
      <c r="AW11" s="114"/>
      <c r="AX11" s="145"/>
      <c r="AY11" s="146"/>
      <c r="AZ11" s="162"/>
      <c r="BA11" s="162"/>
      <c r="BB11" s="161"/>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62"/>
      <c r="BZ11" s="162"/>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61">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62"/>
      <c r="AO12" s="161"/>
      <c r="AP12" s="164"/>
      <c r="AQ12" s="164"/>
      <c r="AR12" s="162"/>
      <c r="AS12" s="114"/>
      <c r="AT12" s="145"/>
      <c r="AU12" s="114"/>
      <c r="AV12" s="145"/>
      <c r="AW12" s="114"/>
      <c r="AX12" s="145"/>
      <c r="AY12" s="146"/>
      <c r="AZ12" s="162"/>
      <c r="BA12" s="162"/>
      <c r="BB12" s="161"/>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62"/>
      <c r="BZ12" s="162"/>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61">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62"/>
      <c r="AO13" s="161"/>
      <c r="AP13" s="164"/>
      <c r="AQ13" s="164"/>
      <c r="AR13" s="162"/>
      <c r="AS13" s="114"/>
      <c r="AT13" s="145"/>
      <c r="AU13" s="114"/>
      <c r="AV13" s="145"/>
      <c r="AW13" s="114"/>
      <c r="AX13" s="145"/>
      <c r="AY13" s="146"/>
      <c r="AZ13" s="162"/>
      <c r="BA13" s="162"/>
      <c r="BB13" s="161"/>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62"/>
      <c r="BZ13" s="162"/>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61">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62"/>
      <c r="AO14" s="161"/>
      <c r="AP14" s="164"/>
      <c r="AQ14" s="164"/>
      <c r="AR14" s="162"/>
      <c r="AS14" s="114"/>
      <c r="AT14" s="145"/>
      <c r="AU14" s="114"/>
      <c r="AV14" s="145"/>
      <c r="AW14" s="114"/>
      <c r="AX14" s="145"/>
      <c r="AY14" s="146"/>
      <c r="AZ14" s="162"/>
      <c r="BA14" s="162"/>
      <c r="BB14" s="161"/>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62"/>
      <c r="BZ14" s="162"/>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61">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62"/>
      <c r="AO15" s="161"/>
      <c r="AP15" s="164"/>
      <c r="AQ15" s="164"/>
      <c r="AR15" s="162"/>
      <c r="AS15" s="114"/>
      <c r="AT15" s="145"/>
      <c r="AU15" s="114"/>
      <c r="AV15" s="145"/>
      <c r="AW15" s="114"/>
      <c r="AX15" s="145"/>
      <c r="AY15" s="146"/>
      <c r="AZ15" s="162"/>
      <c r="BA15" s="162"/>
      <c r="BB15" s="161"/>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62"/>
      <c r="BZ15" s="162"/>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61">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62"/>
      <c r="AO16" s="161"/>
      <c r="AP16" s="164"/>
      <c r="AQ16" s="164"/>
      <c r="AR16" s="162"/>
      <c r="AS16" s="114"/>
      <c r="AT16" s="145"/>
      <c r="AU16" s="114"/>
      <c r="AV16" s="145"/>
      <c r="AW16" s="114"/>
      <c r="AX16" s="145"/>
      <c r="AY16" s="146"/>
      <c r="AZ16" s="162"/>
      <c r="BA16" s="162"/>
      <c r="BB16" s="161"/>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62"/>
      <c r="BZ16" s="162"/>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61">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62"/>
      <c r="AO17" s="161"/>
      <c r="AP17" s="164"/>
      <c r="AQ17" s="164"/>
      <c r="AR17" s="162"/>
      <c r="AS17" s="114"/>
      <c r="AT17" s="145"/>
      <c r="AU17" s="114"/>
      <c r="AV17" s="145"/>
      <c r="AW17" s="114"/>
      <c r="AX17" s="145"/>
      <c r="AY17" s="146"/>
      <c r="AZ17" s="162"/>
      <c r="BA17" s="162"/>
      <c r="BB17" s="161"/>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62"/>
      <c r="BZ17" s="162"/>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61">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62"/>
      <c r="AO18" s="161"/>
      <c r="AP18" s="164"/>
      <c r="AQ18" s="164"/>
      <c r="AR18" s="162"/>
      <c r="AS18" s="114"/>
      <c r="AT18" s="145"/>
      <c r="AU18" s="114"/>
      <c r="AV18" s="145"/>
      <c r="AW18" s="114"/>
      <c r="AX18" s="145"/>
      <c r="AY18" s="146"/>
      <c r="AZ18" s="162"/>
      <c r="BA18" s="162"/>
      <c r="BB18" s="161"/>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62"/>
      <c r="BZ18" s="162"/>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61">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62"/>
      <c r="AO19" s="161"/>
      <c r="AP19" s="164"/>
      <c r="AQ19" s="164"/>
      <c r="AR19" s="162"/>
      <c r="AS19" s="114"/>
      <c r="AT19" s="145"/>
      <c r="AU19" s="114"/>
      <c r="AV19" s="145"/>
      <c r="AW19" s="114"/>
      <c r="AX19" s="145"/>
      <c r="AY19" s="146"/>
      <c r="AZ19" s="162"/>
      <c r="BA19" s="162"/>
      <c r="BB19" s="161"/>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62"/>
      <c r="BZ19" s="162"/>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61">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62"/>
      <c r="AO20" s="161"/>
      <c r="AP20" s="164"/>
      <c r="AQ20" s="164"/>
      <c r="AR20" s="162"/>
      <c r="AS20" s="114"/>
      <c r="AT20" s="145"/>
      <c r="AU20" s="114"/>
      <c r="AV20" s="145"/>
      <c r="AW20" s="114"/>
      <c r="AX20" s="145"/>
      <c r="AY20" s="146"/>
      <c r="AZ20" s="162"/>
      <c r="BA20" s="162"/>
      <c r="BB20" s="161"/>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62"/>
      <c r="BZ20" s="162"/>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61">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62"/>
      <c r="AO21" s="161"/>
      <c r="AP21" s="164"/>
      <c r="AQ21" s="164"/>
      <c r="AR21" s="162"/>
      <c r="AS21" s="114"/>
      <c r="AT21" s="145"/>
      <c r="AU21" s="114"/>
      <c r="AV21" s="145"/>
      <c r="AW21" s="114"/>
      <c r="AX21" s="145"/>
      <c r="AY21" s="146"/>
      <c r="AZ21" s="162"/>
      <c r="BA21" s="162"/>
      <c r="BB21" s="161"/>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62"/>
      <c r="BZ21" s="162"/>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61">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62"/>
      <c r="AO22" s="161"/>
      <c r="AP22" s="164"/>
      <c r="AQ22" s="164"/>
      <c r="AR22" s="162"/>
      <c r="AS22" s="114"/>
      <c r="AT22" s="145"/>
      <c r="AU22" s="114"/>
      <c r="AV22" s="145"/>
      <c r="AW22" s="114"/>
      <c r="AX22" s="145"/>
      <c r="AY22" s="146"/>
      <c r="AZ22" s="162"/>
      <c r="BA22" s="162"/>
      <c r="BB22" s="161"/>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62"/>
      <c r="BZ22" s="162"/>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61">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62"/>
      <c r="AO23" s="161"/>
      <c r="AP23" s="164"/>
      <c r="AQ23" s="164"/>
      <c r="AR23" s="162"/>
      <c r="AS23" s="114"/>
      <c r="AT23" s="145"/>
      <c r="AU23" s="114"/>
      <c r="AV23" s="145"/>
      <c r="AW23" s="114"/>
      <c r="AX23" s="145"/>
      <c r="AY23" s="146"/>
      <c r="AZ23" s="162"/>
      <c r="BA23" s="162"/>
      <c r="BB23" s="161"/>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62"/>
      <c r="BZ23" s="162"/>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61">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62"/>
      <c r="AO24" s="161"/>
      <c r="AP24" s="164"/>
      <c r="AQ24" s="164"/>
      <c r="AR24" s="162"/>
      <c r="AS24" s="114"/>
      <c r="AT24" s="145"/>
      <c r="AU24" s="114"/>
      <c r="AV24" s="145"/>
      <c r="AW24" s="114"/>
      <c r="AX24" s="145"/>
      <c r="AY24" s="146"/>
      <c r="AZ24" s="162"/>
      <c r="BA24" s="162"/>
      <c r="BB24" s="161"/>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62"/>
      <c r="BZ24" s="162"/>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61">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62"/>
      <c r="AO25" s="161"/>
      <c r="AP25" s="164"/>
      <c r="AQ25" s="164"/>
      <c r="AR25" s="162"/>
      <c r="AS25" s="114"/>
      <c r="AT25" s="145"/>
      <c r="AU25" s="114"/>
      <c r="AV25" s="145"/>
      <c r="AW25" s="114"/>
      <c r="AX25" s="145"/>
      <c r="AY25" s="146"/>
      <c r="AZ25" s="162"/>
      <c r="BA25" s="162"/>
      <c r="BB25" s="161"/>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62"/>
      <c r="BZ25" s="162"/>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61">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62"/>
      <c r="AO26" s="161"/>
      <c r="AP26" s="164"/>
      <c r="AQ26" s="164"/>
      <c r="AR26" s="162"/>
      <c r="AS26" s="114"/>
      <c r="AT26" s="145"/>
      <c r="AU26" s="114"/>
      <c r="AV26" s="145"/>
      <c r="AW26" s="114"/>
      <c r="AX26" s="145"/>
      <c r="AY26" s="146"/>
      <c r="AZ26" s="162"/>
      <c r="BA26" s="162"/>
      <c r="BB26" s="161"/>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62"/>
      <c r="BZ26" s="162"/>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61">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62"/>
      <c r="AO27" s="161"/>
      <c r="AP27" s="164"/>
      <c r="AQ27" s="164"/>
      <c r="AR27" s="162"/>
      <c r="AS27" s="114"/>
      <c r="AT27" s="145"/>
      <c r="AU27" s="114"/>
      <c r="AV27" s="145"/>
      <c r="AW27" s="114"/>
      <c r="AX27" s="145"/>
      <c r="AY27" s="146"/>
      <c r="AZ27" s="162"/>
      <c r="BA27" s="162"/>
      <c r="BB27" s="161"/>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62"/>
      <c r="BZ27" s="162"/>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61">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62"/>
      <c r="AO28" s="161"/>
      <c r="AP28" s="164"/>
      <c r="AQ28" s="164"/>
      <c r="AR28" s="162"/>
      <c r="AS28" s="114"/>
      <c r="AT28" s="145"/>
      <c r="AU28" s="114"/>
      <c r="AV28" s="145"/>
      <c r="AW28" s="114"/>
      <c r="AX28" s="145"/>
      <c r="AY28" s="146"/>
      <c r="AZ28" s="162"/>
      <c r="BA28" s="162"/>
      <c r="BB28" s="161"/>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62"/>
      <c r="BZ28" s="162"/>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61">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62"/>
      <c r="AO29" s="161"/>
      <c r="AP29" s="164"/>
      <c r="AQ29" s="164"/>
      <c r="AR29" s="162"/>
      <c r="AS29" s="114"/>
      <c r="AT29" s="145"/>
      <c r="AU29" s="114"/>
      <c r="AV29" s="145"/>
      <c r="AW29" s="114"/>
      <c r="AX29" s="145"/>
      <c r="AY29" s="146"/>
      <c r="AZ29" s="162"/>
      <c r="BA29" s="162"/>
      <c r="BB29" s="161"/>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62"/>
      <c r="BZ29" s="162"/>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61">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62"/>
      <c r="AO30" s="161"/>
      <c r="AP30" s="164"/>
      <c r="AQ30" s="164"/>
      <c r="AR30" s="162"/>
      <c r="AS30" s="114"/>
      <c r="AT30" s="145"/>
      <c r="AU30" s="114"/>
      <c r="AV30" s="145"/>
      <c r="AW30" s="114"/>
      <c r="AX30" s="145"/>
      <c r="AY30" s="146"/>
      <c r="AZ30" s="162"/>
      <c r="BA30" s="162"/>
      <c r="BB30" s="161"/>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62"/>
      <c r="BZ30" s="162"/>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61">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62"/>
      <c r="AO31" s="161"/>
      <c r="AP31" s="164"/>
      <c r="AQ31" s="164"/>
      <c r="AR31" s="162"/>
      <c r="AS31" s="114"/>
      <c r="AT31" s="145"/>
      <c r="AU31" s="114"/>
      <c r="AV31" s="145"/>
      <c r="AW31" s="114"/>
      <c r="AX31" s="145"/>
      <c r="AY31" s="146"/>
      <c r="AZ31" s="162"/>
      <c r="BA31" s="162"/>
      <c r="BB31" s="161"/>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62"/>
      <c r="BZ31" s="162"/>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61">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62"/>
      <c r="AO32" s="161"/>
      <c r="AP32" s="164"/>
      <c r="AQ32" s="164"/>
      <c r="AR32" s="162"/>
      <c r="AS32" s="114"/>
      <c r="AT32" s="145"/>
      <c r="AU32" s="114"/>
      <c r="AV32" s="145"/>
      <c r="AW32" s="114"/>
      <c r="AX32" s="145"/>
      <c r="AY32" s="146"/>
      <c r="AZ32" s="162"/>
      <c r="BA32" s="162"/>
      <c r="BB32" s="161"/>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62"/>
      <c r="BZ32" s="162"/>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61">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62"/>
      <c r="AO33" s="161"/>
      <c r="AP33" s="164"/>
      <c r="AQ33" s="164"/>
      <c r="AR33" s="162"/>
      <c r="AS33" s="114"/>
      <c r="AT33" s="145"/>
      <c r="AU33" s="114"/>
      <c r="AV33" s="145"/>
      <c r="AW33" s="114"/>
      <c r="AX33" s="145"/>
      <c r="AY33" s="146"/>
      <c r="AZ33" s="162"/>
      <c r="BA33" s="162"/>
      <c r="BB33" s="161"/>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62"/>
      <c r="BZ33" s="162"/>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61">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62"/>
      <c r="AO34" s="161"/>
      <c r="AP34" s="164"/>
      <c r="AQ34" s="164"/>
      <c r="AR34" s="162"/>
      <c r="AS34" s="114"/>
      <c r="AT34" s="145"/>
      <c r="AU34" s="114"/>
      <c r="AV34" s="145"/>
      <c r="AW34" s="114"/>
      <c r="AX34" s="145"/>
      <c r="AY34" s="146"/>
      <c r="AZ34" s="162"/>
      <c r="BA34" s="162"/>
      <c r="BB34" s="161"/>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62"/>
      <c r="BZ34" s="162"/>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61">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62"/>
      <c r="AO35" s="161"/>
      <c r="AP35" s="164"/>
      <c r="AQ35" s="164"/>
      <c r="AR35" s="162"/>
      <c r="AS35" s="114"/>
      <c r="AT35" s="145"/>
      <c r="AU35" s="114"/>
      <c r="AV35" s="145"/>
      <c r="AW35" s="114"/>
      <c r="AX35" s="145"/>
      <c r="AY35" s="146"/>
      <c r="AZ35" s="162"/>
      <c r="BA35" s="162"/>
      <c r="BB35" s="161"/>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62"/>
      <c r="BZ35" s="162"/>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61">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62"/>
      <c r="AO36" s="161"/>
      <c r="AP36" s="164"/>
      <c r="AQ36" s="164"/>
      <c r="AR36" s="162"/>
      <c r="AS36" s="114"/>
      <c r="AT36" s="145"/>
      <c r="AU36" s="114"/>
      <c r="AV36" s="145"/>
      <c r="AW36" s="114"/>
      <c r="AX36" s="145"/>
      <c r="AY36" s="146"/>
      <c r="AZ36" s="162"/>
      <c r="BA36" s="162"/>
      <c r="BB36" s="161"/>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62"/>
      <c r="BZ36" s="162"/>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61">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62"/>
      <c r="AO37" s="161"/>
      <c r="AP37" s="164"/>
      <c r="AQ37" s="114"/>
      <c r="AR37" s="145"/>
      <c r="AS37" s="114"/>
      <c r="AT37" s="145"/>
      <c r="AU37" s="114"/>
      <c r="AV37" s="145"/>
      <c r="AW37" s="114"/>
      <c r="AX37" s="145"/>
      <c r="AY37" s="146"/>
      <c r="AZ37" s="162"/>
      <c r="BA37" s="162"/>
      <c r="BB37" s="161"/>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62"/>
      <c r="BZ37" s="162"/>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61">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62"/>
      <c r="AO38" s="161"/>
      <c r="AP38" s="164"/>
      <c r="AQ38" s="114"/>
      <c r="AR38" s="145"/>
      <c r="AS38" s="114"/>
      <c r="AT38" s="145"/>
      <c r="AU38" s="114"/>
      <c r="AV38" s="145"/>
      <c r="AW38" s="114"/>
      <c r="AX38" s="145"/>
      <c r="AY38" s="146"/>
      <c r="AZ38" s="162"/>
      <c r="BA38" s="162"/>
      <c r="BB38" s="161"/>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62"/>
      <c r="BZ38" s="162"/>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61">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62"/>
      <c r="AO39" s="161"/>
      <c r="AP39" s="164"/>
      <c r="AQ39" s="114"/>
      <c r="AR39" s="145"/>
      <c r="AS39" s="114"/>
      <c r="AT39" s="145"/>
      <c r="AU39" s="114"/>
      <c r="AV39" s="145"/>
      <c r="AW39" s="114"/>
      <c r="AX39" s="145"/>
      <c r="AY39" s="146"/>
      <c r="AZ39" s="162"/>
      <c r="BA39" s="162"/>
      <c r="BB39" s="161"/>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62"/>
      <c r="BZ39" s="162"/>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61">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62"/>
      <c r="AO40" s="161"/>
      <c r="AP40" s="164"/>
      <c r="AQ40" s="114"/>
      <c r="AR40" s="145"/>
      <c r="AS40" s="114"/>
      <c r="AT40" s="145"/>
      <c r="AU40" s="114"/>
      <c r="AV40" s="145"/>
      <c r="AW40" s="114"/>
      <c r="AX40" s="145"/>
      <c r="AY40" s="146"/>
      <c r="AZ40" s="162"/>
      <c r="BA40" s="162"/>
      <c r="BB40" s="161"/>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62"/>
      <c r="BZ40" s="162"/>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61">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62"/>
      <c r="AO41" s="161"/>
      <c r="AP41" s="164"/>
      <c r="AQ41" s="114"/>
      <c r="AR41" s="145"/>
      <c r="AS41" s="114"/>
      <c r="AT41" s="145"/>
      <c r="AU41" s="114"/>
      <c r="AV41" s="145"/>
      <c r="AW41" s="114"/>
      <c r="AX41" s="145"/>
      <c r="AY41" s="146"/>
      <c r="AZ41" s="162"/>
      <c r="BA41" s="162"/>
      <c r="BB41" s="161"/>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62"/>
      <c r="BZ41" s="162"/>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61">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62"/>
      <c r="AO42" s="161"/>
      <c r="AP42" s="164"/>
      <c r="AQ42" s="114"/>
      <c r="AR42" s="145"/>
      <c r="AS42" s="114"/>
      <c r="AT42" s="145"/>
      <c r="AU42" s="114"/>
      <c r="AV42" s="145"/>
      <c r="AW42" s="114"/>
      <c r="AX42" s="145"/>
      <c r="AY42" s="146"/>
      <c r="AZ42" s="162"/>
      <c r="BA42" s="162"/>
      <c r="BB42" s="161"/>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62"/>
      <c r="BZ42" s="162"/>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61">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62"/>
      <c r="AO43" s="161"/>
      <c r="AP43" s="164"/>
      <c r="AQ43" s="114"/>
      <c r="AR43" s="145"/>
      <c r="AS43" s="114"/>
      <c r="AT43" s="145"/>
      <c r="AU43" s="114"/>
      <c r="AV43" s="145"/>
      <c r="AW43" s="114"/>
      <c r="AX43" s="145"/>
      <c r="AY43" s="146"/>
      <c r="AZ43" s="162"/>
      <c r="BA43" s="162"/>
      <c r="BB43" s="161"/>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62"/>
      <c r="BZ43" s="162"/>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61">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62"/>
      <c r="AO44" s="161"/>
      <c r="AP44" s="164"/>
      <c r="AQ44" s="114"/>
      <c r="AR44" s="145"/>
      <c r="AS44" s="114"/>
      <c r="AT44" s="145"/>
      <c r="AU44" s="114"/>
      <c r="AV44" s="145"/>
      <c r="AW44" s="114"/>
      <c r="AX44" s="145"/>
      <c r="AY44" s="146"/>
      <c r="AZ44" s="162"/>
      <c r="BA44" s="162"/>
      <c r="BB44" s="161"/>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62"/>
      <c r="BZ44" s="162"/>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61">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62"/>
      <c r="AO45" s="161"/>
      <c r="AP45" s="164"/>
      <c r="AQ45" s="114"/>
      <c r="AR45" s="145"/>
      <c r="AS45" s="114"/>
      <c r="AT45" s="145"/>
      <c r="AU45" s="114"/>
      <c r="AV45" s="145"/>
      <c r="AW45" s="114"/>
      <c r="AX45" s="145"/>
      <c r="AY45" s="146"/>
      <c r="AZ45" s="162"/>
      <c r="BA45" s="162"/>
      <c r="BB45" s="161"/>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62"/>
      <c r="BZ45" s="162"/>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61">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62"/>
      <c r="AO46" s="161"/>
      <c r="AP46" s="164"/>
      <c r="AQ46" s="114"/>
      <c r="AR46" s="145"/>
      <c r="AS46" s="114"/>
      <c r="AT46" s="145"/>
      <c r="AU46" s="114"/>
      <c r="AV46" s="145"/>
      <c r="AW46" s="114"/>
      <c r="AX46" s="145"/>
      <c r="AY46" s="146"/>
      <c r="AZ46" s="162"/>
      <c r="BA46" s="162"/>
      <c r="BB46" s="161"/>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62"/>
      <c r="BZ46" s="162"/>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61">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62"/>
      <c r="AO47" s="161"/>
      <c r="AP47" s="164"/>
      <c r="AQ47" s="114"/>
      <c r="AR47" s="145"/>
      <c r="AS47" s="114"/>
      <c r="AT47" s="145"/>
      <c r="AU47" s="114"/>
      <c r="AV47" s="145"/>
      <c r="AW47" s="114"/>
      <c r="AX47" s="145"/>
      <c r="AY47" s="146"/>
      <c r="AZ47" s="162"/>
      <c r="BA47" s="162"/>
      <c r="BB47" s="161"/>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62"/>
      <c r="BZ47" s="162"/>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61">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62"/>
      <c r="AO48" s="161"/>
      <c r="AP48" s="164"/>
      <c r="AQ48" s="114"/>
      <c r="AR48" s="145"/>
      <c r="AS48" s="114"/>
      <c r="AT48" s="145"/>
      <c r="AU48" s="114"/>
      <c r="AV48" s="145"/>
      <c r="AW48" s="114"/>
      <c r="AX48" s="145"/>
      <c r="AY48" s="146"/>
      <c r="AZ48" s="162"/>
      <c r="BA48" s="162"/>
      <c r="BB48" s="161"/>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62"/>
      <c r="BZ48" s="162"/>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61">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62"/>
      <c r="AO49" s="161"/>
      <c r="AP49" s="164"/>
      <c r="AQ49" s="114"/>
      <c r="AR49" s="145"/>
      <c r="AS49" s="114"/>
      <c r="AT49" s="145"/>
      <c r="AU49" s="114"/>
      <c r="AV49" s="145"/>
      <c r="AW49" s="114"/>
      <c r="AX49" s="145"/>
      <c r="AY49" s="146"/>
      <c r="AZ49" s="162"/>
      <c r="BA49" s="162"/>
      <c r="BB49" s="161"/>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62"/>
      <c r="BZ49" s="162"/>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61">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62"/>
      <c r="AO50" s="161"/>
      <c r="AP50" s="164"/>
      <c r="AQ50" s="114"/>
      <c r="AR50" s="145"/>
      <c r="AS50" s="114"/>
      <c r="AT50" s="145"/>
      <c r="AU50" s="114"/>
      <c r="AV50" s="145"/>
      <c r="AW50" s="114"/>
      <c r="AX50" s="145"/>
      <c r="AY50" s="146"/>
      <c r="AZ50" s="162"/>
      <c r="BA50" s="162"/>
      <c r="BB50" s="161"/>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62"/>
      <c r="BZ50" s="162"/>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61">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62"/>
      <c r="AO51" s="161"/>
      <c r="AP51" s="164"/>
      <c r="AQ51" s="114"/>
      <c r="AR51" s="145"/>
      <c r="AS51" s="114"/>
      <c r="AT51" s="145"/>
      <c r="AU51" s="114"/>
      <c r="AV51" s="145"/>
      <c r="AW51" s="114"/>
      <c r="AX51" s="145"/>
      <c r="AY51" s="146"/>
      <c r="AZ51" s="162"/>
      <c r="BA51" s="162"/>
      <c r="BB51" s="161"/>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62"/>
      <c r="BZ51" s="162"/>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61">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62"/>
      <c r="AO52" s="161"/>
      <c r="AP52" s="164"/>
      <c r="AQ52" s="114"/>
      <c r="AR52" s="145"/>
      <c r="AS52" s="114"/>
      <c r="AT52" s="145"/>
      <c r="AU52" s="114"/>
      <c r="AV52" s="145"/>
      <c r="AW52" s="114"/>
      <c r="AX52" s="145"/>
      <c r="AY52" s="146"/>
      <c r="AZ52" s="162"/>
      <c r="BA52" s="162"/>
      <c r="BB52" s="161"/>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62"/>
      <c r="BZ52" s="162"/>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61">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62"/>
      <c r="AO53" s="161"/>
      <c r="AP53" s="164"/>
      <c r="AQ53" s="114"/>
      <c r="AR53" s="145"/>
      <c r="AS53" s="114"/>
      <c r="AT53" s="145"/>
      <c r="AU53" s="114"/>
      <c r="AV53" s="145"/>
      <c r="AW53" s="114"/>
      <c r="AX53" s="145"/>
      <c r="AY53" s="146"/>
      <c r="AZ53" s="162"/>
      <c r="BA53" s="162"/>
      <c r="BB53" s="161"/>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62"/>
      <c r="BZ53" s="162"/>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61">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62"/>
      <c r="AO54" s="161"/>
      <c r="AP54" s="164"/>
      <c r="AQ54" s="114"/>
      <c r="AR54" s="145"/>
      <c r="AS54" s="114"/>
      <c r="AT54" s="145"/>
      <c r="AU54" s="114"/>
      <c r="AV54" s="145"/>
      <c r="AW54" s="114"/>
      <c r="AX54" s="145"/>
      <c r="AY54" s="146"/>
      <c r="AZ54" s="162"/>
      <c r="BA54" s="162"/>
      <c r="BB54" s="161"/>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62"/>
      <c r="BZ54" s="162"/>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61">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62"/>
      <c r="AO55" s="161"/>
      <c r="AP55" s="164"/>
      <c r="AQ55" s="114"/>
      <c r="AR55" s="145"/>
      <c r="AS55" s="114"/>
      <c r="AT55" s="145"/>
      <c r="AU55" s="114"/>
      <c r="AV55" s="145"/>
      <c r="AW55" s="114"/>
      <c r="AX55" s="145"/>
      <c r="AY55" s="146"/>
      <c r="AZ55" s="162"/>
      <c r="BA55" s="162"/>
      <c r="BB55" s="161"/>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62"/>
      <c r="BZ55" s="162"/>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61">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62"/>
      <c r="AO56" s="161"/>
      <c r="AP56" s="164"/>
      <c r="AQ56" s="114"/>
      <c r="AR56" s="145"/>
      <c r="AS56" s="114"/>
      <c r="AT56" s="145"/>
      <c r="AU56" s="114"/>
      <c r="AV56" s="145"/>
      <c r="AW56" s="114"/>
      <c r="AX56" s="145"/>
      <c r="AY56" s="146"/>
      <c r="AZ56" s="162"/>
      <c r="BA56" s="162"/>
      <c r="BB56" s="161"/>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62"/>
      <c r="BZ56" s="162"/>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61">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62"/>
      <c r="AO57" s="161"/>
      <c r="AP57" s="164"/>
      <c r="AQ57" s="114"/>
      <c r="AR57" s="145"/>
      <c r="AS57" s="114"/>
      <c r="AT57" s="145"/>
      <c r="AU57" s="114"/>
      <c r="AV57" s="145"/>
      <c r="AW57" s="114"/>
      <c r="AX57" s="145"/>
      <c r="AY57" s="146"/>
      <c r="AZ57" s="162"/>
      <c r="BA57" s="162"/>
      <c r="BB57" s="161"/>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62"/>
      <c r="BZ57" s="162"/>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61">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62"/>
      <c r="AO58" s="161"/>
      <c r="AP58" s="164"/>
      <c r="AQ58" s="114"/>
      <c r="AR58" s="145"/>
      <c r="AS58" s="114"/>
      <c r="AT58" s="145"/>
      <c r="AU58" s="114"/>
      <c r="AV58" s="145"/>
      <c r="AW58" s="114"/>
      <c r="AX58" s="145"/>
      <c r="AY58" s="146"/>
      <c r="AZ58" s="162"/>
      <c r="BA58" s="162"/>
      <c r="BB58" s="161"/>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62"/>
      <c r="BZ58" s="162"/>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61">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62"/>
      <c r="AO59" s="161"/>
      <c r="AP59" s="164"/>
      <c r="AQ59" s="114"/>
      <c r="AR59" s="145"/>
      <c r="AS59" s="114"/>
      <c r="AT59" s="145"/>
      <c r="AU59" s="114"/>
      <c r="AV59" s="145"/>
      <c r="AW59" s="114"/>
      <c r="AX59" s="145"/>
      <c r="AY59" s="146"/>
      <c r="AZ59" s="162"/>
      <c r="BA59" s="162"/>
      <c r="BB59" s="161"/>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62"/>
      <c r="BZ59" s="162"/>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61">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62"/>
      <c r="AO60" s="161"/>
      <c r="AP60" s="164"/>
      <c r="AQ60" s="114"/>
      <c r="AR60" s="145"/>
      <c r="AS60" s="114"/>
      <c r="AT60" s="145"/>
      <c r="AU60" s="114"/>
      <c r="AV60" s="145"/>
      <c r="AW60" s="114"/>
      <c r="AX60" s="145"/>
      <c r="AY60" s="146"/>
      <c r="AZ60" s="162"/>
      <c r="BA60" s="162"/>
      <c r="BB60" s="161"/>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62"/>
      <c r="BZ60" s="162"/>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61">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62"/>
      <c r="AO61" s="161"/>
      <c r="AP61" s="164"/>
      <c r="AQ61" s="114"/>
      <c r="AR61" s="145"/>
      <c r="AS61" s="114"/>
      <c r="AT61" s="145"/>
      <c r="AU61" s="114"/>
      <c r="AV61" s="145"/>
      <c r="AW61" s="114"/>
      <c r="AX61" s="145"/>
      <c r="AY61" s="146"/>
      <c r="AZ61" s="162"/>
      <c r="BA61" s="162"/>
      <c r="BB61" s="161"/>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62"/>
      <c r="BZ61" s="162"/>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61">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62"/>
      <c r="AO62" s="161"/>
      <c r="AP62" s="164"/>
      <c r="AQ62" s="114"/>
      <c r="AR62" s="145"/>
      <c r="AS62" s="114"/>
      <c r="AT62" s="145"/>
      <c r="AU62" s="114"/>
      <c r="AV62" s="145"/>
      <c r="AW62" s="114"/>
      <c r="AX62" s="145"/>
      <c r="AY62" s="146"/>
      <c r="AZ62" s="162"/>
      <c r="BA62" s="162"/>
      <c r="BB62" s="161"/>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62"/>
      <c r="BZ62" s="162"/>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61">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62"/>
      <c r="AO63" s="161"/>
      <c r="AP63" s="164"/>
      <c r="AQ63" s="114"/>
      <c r="AR63" s="145"/>
      <c r="AS63" s="114"/>
      <c r="AT63" s="145"/>
      <c r="AU63" s="114"/>
      <c r="AV63" s="145"/>
      <c r="AW63" s="114"/>
      <c r="AX63" s="145"/>
      <c r="AY63" s="146"/>
      <c r="AZ63" s="162"/>
      <c r="BA63" s="162"/>
      <c r="BB63" s="161"/>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62"/>
      <c r="BZ63" s="162"/>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61">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62"/>
      <c r="AO64" s="161"/>
      <c r="AP64" s="164"/>
      <c r="AQ64" s="114"/>
      <c r="AR64" s="145"/>
      <c r="AS64" s="114"/>
      <c r="AT64" s="145"/>
      <c r="AU64" s="114"/>
      <c r="AV64" s="145"/>
      <c r="AW64" s="114"/>
      <c r="AX64" s="145"/>
      <c r="AY64" s="146"/>
      <c r="AZ64" s="162"/>
      <c r="BA64" s="162"/>
      <c r="BB64" s="161"/>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62"/>
      <c r="BZ64" s="162"/>
      <c r="CA64" s="114"/>
      <c r="CB64" s="145"/>
      <c r="CC64" s="146"/>
      <c r="CD64" s="145"/>
    </row>
    <row r="65" ht="21" customHeight="1" thickTop="1" x14ac:dyDescent="0.3"/>
  </sheetData>
  <sheetProtection algorithmName="SHA-512" hashValue="OIlOcVFxzrErnwV03asyZKDuvEfCftVr4CrehGK6cf+uBpMnXFSRJDTstvsv+kXjO96Od4tQhLKpGc29hwP3ug==" saltValue="yIOLB3Evi19DmteYDlG1rw=="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495" priority="32" stopIfTrue="1" operator="equal">
      <formula>"Muy Alta"</formula>
    </cfRule>
    <cfRule type="containsText" dxfId="494" priority="33" operator="containsText" text="ZONA RIESGO ALTA">
      <formula>NOT(ISERROR(SEARCH("ZONA RIESGO ALTA",M5)))</formula>
    </cfRule>
    <cfRule type="containsText" dxfId="493" priority="34" operator="containsText" text="ZONA RIESGO MODERADA">
      <formula>NOT(ISERROR(SEARCH("ZONA RIESGO MODERADA",M5)))</formula>
    </cfRule>
    <cfRule type="containsText" dxfId="492" priority="35" operator="containsText" text="ZONA RIESGO BAJA">
      <formula>NOT(ISERROR(SEARCH("ZONA RIESGO BAJA",M5)))</formula>
    </cfRule>
    <cfRule type="cellIs" dxfId="491" priority="36" operator="equal">
      <formula>"Muy Baja"</formula>
    </cfRule>
  </conditionalFormatting>
  <conditionalFormatting sqref="M5:M64">
    <cfRule type="containsText" dxfId="490" priority="31" operator="containsText" text="ZONA RIESGO EXTREMA">
      <formula>NOT(ISERROR(SEARCH("ZONA RIESGO EXTREMA",M5)))</formula>
    </cfRule>
  </conditionalFormatting>
  <conditionalFormatting sqref="X5:X64">
    <cfRule type="containsText" dxfId="489" priority="28" operator="containsText" text="DEBIL">
      <formula>NOT(ISERROR(SEARCH("DEBIL",X5)))</formula>
    </cfRule>
    <cfRule type="containsText" dxfId="488" priority="29" operator="containsText" text="MODERADO">
      <formula>NOT(ISERROR(SEARCH("MODERADO",X5)))</formula>
    </cfRule>
    <cfRule type="containsText" dxfId="487" priority="30" operator="containsText" text="FUERTE">
      <formula>NOT(ISERROR(SEARCH("FUERTE",X5)))</formula>
    </cfRule>
  </conditionalFormatting>
  <conditionalFormatting sqref="AC5 AC11 AC17 AC23 AC41 AC59 AC29 AC47 AC35 AC53">
    <cfRule type="containsText" dxfId="486" priority="25" operator="containsText" text="DEBIL">
      <formula>NOT(ISERROR(SEARCH("DEBIL",AC5)))</formula>
    </cfRule>
    <cfRule type="containsText" dxfId="485" priority="26" operator="containsText" text="MODERADO">
      <formula>NOT(ISERROR(SEARCH("MODERADO",AC5)))</formula>
    </cfRule>
    <cfRule type="containsText" dxfId="484" priority="27" operator="containsText" text="FUERTE">
      <formula>NOT(ISERROR(SEARCH("FUERTE",AC5)))</formula>
    </cfRule>
  </conditionalFormatting>
  <conditionalFormatting sqref="AI5 AI11 AI17 AI23 AI29 AI35 AI41 AI47 AI53 AI59">
    <cfRule type="containsText" dxfId="483" priority="20" operator="containsText" text="casi seguro">
      <formula>NOT(ISERROR(SEARCH("casi seguro",AI5)))</formula>
    </cfRule>
    <cfRule type="containsText" dxfId="482" priority="21" operator="containsText" text="PROBABLE">
      <formula>NOT(ISERROR(SEARCH("PROBABLE",AI5)))</formula>
    </cfRule>
    <cfRule type="containsText" dxfId="481" priority="22" operator="containsText" text="posible">
      <formula>NOT(ISERROR(SEARCH("posible",AI5)))</formula>
    </cfRule>
    <cfRule type="containsText" dxfId="480" priority="23" operator="containsText" text="Improbable">
      <formula>NOT(ISERROR(SEARCH("Improbable",AI5)))</formula>
    </cfRule>
    <cfRule type="containsText" dxfId="479" priority="24" operator="containsText" text="Rara vez">
      <formula>NOT(ISERROR(SEARCH("Rara vez",AI5)))</formula>
    </cfRule>
  </conditionalFormatting>
  <conditionalFormatting sqref="AD5 AD11 AD17 AD23 AD41 AD59 AD29 AD47 AD35 AD53">
    <cfRule type="containsText" dxfId="478" priority="17" operator="containsText" text="DEBIL">
      <formula>NOT(ISERROR(SEARCH("DEBIL",AD5)))</formula>
    </cfRule>
    <cfRule type="containsText" dxfId="477" priority="18" operator="containsText" text="MODERADO">
      <formula>NOT(ISERROR(SEARCH("MODERADO",AD5)))</formula>
    </cfRule>
    <cfRule type="containsText" dxfId="476" priority="19" operator="containsText" text="FUERTE">
      <formula>NOT(ISERROR(SEARCH("FUERTE",AD5)))</formula>
    </cfRule>
  </conditionalFormatting>
  <conditionalFormatting sqref="AL5 AL11 AL17 AL23 AL29 AL35 AL41 AL47 AL53 AL59">
    <cfRule type="cellIs" dxfId="475" priority="12" stopIfTrue="1" operator="equal">
      <formula>"Muy Alta"</formula>
    </cfRule>
    <cfRule type="containsText" dxfId="474" priority="13" operator="containsText" text="ZONA RIESGO ALTA">
      <formula>NOT(ISERROR(SEARCH("ZONA RIESGO ALTA",AL5)))</formula>
    </cfRule>
    <cfRule type="containsText" dxfId="473" priority="14" operator="containsText" text="ZONA RIESGO MODERADA">
      <formula>NOT(ISERROR(SEARCH("ZONA RIESGO MODERADA",AL5)))</formula>
    </cfRule>
    <cfRule type="containsText" dxfId="472" priority="15" operator="containsText" text="ZONA RIESGO BAJA">
      <formula>NOT(ISERROR(SEARCH("ZONA RIESGO BAJA",AL5)))</formula>
    </cfRule>
    <cfRule type="cellIs" dxfId="471" priority="16" operator="equal">
      <formula>"Muy Baja"</formula>
    </cfRule>
  </conditionalFormatting>
  <conditionalFormatting sqref="AL5:AL64">
    <cfRule type="containsText" dxfId="470" priority="11" operator="containsText" text="ZONA RIESGO EXTREMA">
      <formula>NOT(ISERROR(SEARCH("ZONA RIESGO EXTREMA",AL5)))</formula>
    </cfRule>
  </conditionalFormatting>
  <conditionalFormatting sqref="AJ5 AJ11 AJ17 AJ23 AJ29 AJ35 AJ41 AJ47 AJ53 AJ59">
    <cfRule type="containsText" dxfId="469" priority="1" operator="containsText" text="casi seguro">
      <formula>NOT(ISERROR(SEARCH("casi seguro",AJ5)))</formula>
    </cfRule>
    <cfRule type="containsText" dxfId="468" priority="2" operator="containsText" text="PROBABLE">
      <formula>NOT(ISERROR(SEARCH("PROBABLE",AJ5)))</formula>
    </cfRule>
    <cfRule type="containsText" dxfId="467" priority="3" operator="containsText" text="posible">
      <formula>NOT(ISERROR(SEARCH("posible",AJ5)))</formula>
    </cfRule>
    <cfRule type="containsText" dxfId="466" priority="4" operator="containsText" text="Improbable">
      <formula>NOT(ISERROR(SEARCH("Improbable",AJ5)))</formula>
    </cfRule>
    <cfRule type="containsText" dxfId="46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BE55-13ED-4451-8609-EAFB5E34148C}">
  <dimension ref="A1:DD65"/>
  <sheetViews>
    <sheetView showGridLines="0" topLeftCell="AZ1" zoomScaleNormal="100" zoomScaleSheetLayoutView="10" zoomScalePageLayoutView="55" workbookViewId="0">
      <selection activeCell="BE1" sqref="BE1:BI1048576"/>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18.5703125" style="148" customWidth="1"/>
    <col min="45" max="45" width="20.5703125" style="148" customWidth="1"/>
    <col min="46" max="46" width="18.5703125" style="148"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3" width="23" style="148" customWidth="1"/>
    <col min="54" max="54" width="18.85546875" style="148" customWidth="1"/>
    <col min="55" max="55" width="16.85546875" style="148" customWidth="1"/>
    <col min="56" max="56" width="19.5703125" style="148"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0.5703125" style="148" customWidth="1"/>
    <col min="73" max="74" width="23" style="148" hidden="1" customWidth="1"/>
    <col min="75" max="75" width="18.5703125" style="148" hidden="1" customWidth="1"/>
    <col min="76" max="76" width="20.5703125" style="148" customWidth="1"/>
    <col min="77" max="77" width="23" style="148" customWidth="1"/>
    <col min="78" max="78" width="18.5703125" style="148" customWidth="1"/>
    <col min="79" max="79" width="20.5703125" style="148" customWidth="1"/>
    <col min="80" max="80" width="44" style="148" customWidth="1"/>
    <col min="81" max="81" width="18.85546875" style="148" customWidth="1"/>
    <col min="82" max="82" width="24.285156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409.5" customHeight="1" thickTop="1" thickBot="1" x14ac:dyDescent="0.3">
      <c r="A5" s="314">
        <v>1</v>
      </c>
      <c r="B5" s="315" t="s">
        <v>434</v>
      </c>
      <c r="C5" s="315" t="s">
        <v>435</v>
      </c>
      <c r="D5" s="316" t="s">
        <v>469</v>
      </c>
      <c r="E5" s="316" t="s">
        <v>470</v>
      </c>
      <c r="F5" s="315" t="s">
        <v>103</v>
      </c>
      <c r="G5" s="315" t="s">
        <v>471</v>
      </c>
      <c r="H5" s="315" t="s">
        <v>472</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3" t="s">
        <v>473</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147</v>
      </c>
      <c r="AG5" s="329">
        <f>IFERROR(_xlfn.IFS(AND(AD5="MODERADO",AE5="Directamente"),1,AND(AD5="FUERTE",AE5="Directamente"),2),"0")</f>
        <v>2</v>
      </c>
      <c r="AH5" s="329">
        <f>IFERROR(_xlfn.IFS(AND(AD5="MODERADO",AF5="Directamente"),1,AND(AD5="FUERTE",AF5="Directamente"),2,AND(AD5="FUERTE",AF5="Indirectamente"),1),"0")</f>
        <v>2</v>
      </c>
      <c r="AI5" s="325">
        <v>1</v>
      </c>
      <c r="AJ5" s="325">
        <v>3</v>
      </c>
      <c r="AK5" s="321">
        <f>+(AI5*AJ5)*4</f>
        <v>12</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26" t="s">
        <v>394</v>
      </c>
      <c r="AN5" s="175" t="s">
        <v>474</v>
      </c>
      <c r="AO5" s="176" t="s">
        <v>475</v>
      </c>
      <c r="AP5" s="190">
        <v>44926</v>
      </c>
      <c r="AQ5" s="191" t="s">
        <v>476</v>
      </c>
      <c r="AR5" s="192" t="s">
        <v>477</v>
      </c>
      <c r="AS5" s="114"/>
      <c r="AT5" s="145"/>
      <c r="AU5" s="114"/>
      <c r="AV5" s="145"/>
      <c r="AW5" s="114"/>
      <c r="AX5" s="145"/>
      <c r="AY5" s="146"/>
      <c r="AZ5" s="193" t="s">
        <v>478</v>
      </c>
      <c r="BA5" s="178" t="s">
        <v>479</v>
      </c>
      <c r="BB5" s="178" t="s">
        <v>480</v>
      </c>
      <c r="BC5" s="194" t="s">
        <v>481</v>
      </c>
      <c r="BD5" s="195" t="s">
        <v>114</v>
      </c>
      <c r="BE5" s="145"/>
      <c r="BF5" s="145"/>
      <c r="BG5" s="146"/>
      <c r="BH5" s="114"/>
      <c r="BI5" s="114"/>
      <c r="BJ5" s="145"/>
      <c r="BK5" s="145"/>
      <c r="BL5" s="146"/>
      <c r="BM5" s="114"/>
      <c r="BN5" s="114"/>
      <c r="BO5" s="145"/>
      <c r="BP5" s="145"/>
      <c r="BQ5" s="146"/>
      <c r="BR5" s="114"/>
      <c r="BS5" s="114"/>
      <c r="BT5" s="166" t="s">
        <v>482</v>
      </c>
      <c r="BU5" s="145"/>
      <c r="BV5" s="145"/>
      <c r="BW5" s="145"/>
      <c r="BX5" s="164">
        <v>44671</v>
      </c>
      <c r="BY5" s="175" t="s">
        <v>483</v>
      </c>
      <c r="BZ5" s="175" t="s">
        <v>484</v>
      </c>
      <c r="CA5" s="114">
        <v>44691</v>
      </c>
      <c r="CB5" s="187" t="s">
        <v>773</v>
      </c>
      <c r="CC5" s="145" t="s">
        <v>485</v>
      </c>
      <c r="CD5" s="145" t="s">
        <v>486</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252" customHeight="1" thickTop="1" thickBot="1" x14ac:dyDescent="0.35">
      <c r="A6" s="314"/>
      <c r="B6" s="315"/>
      <c r="C6" s="315"/>
      <c r="D6" s="316"/>
      <c r="E6" s="316"/>
      <c r="F6" s="315"/>
      <c r="G6" s="315"/>
      <c r="H6" s="315"/>
      <c r="I6" s="315"/>
      <c r="J6" s="314"/>
      <c r="K6" s="314"/>
      <c r="L6" s="321"/>
      <c r="M6" s="323"/>
      <c r="N6" s="174">
        <v>2</v>
      </c>
      <c r="O6" s="163"/>
      <c r="P6" s="167"/>
      <c r="Q6" s="167"/>
      <c r="R6" s="167"/>
      <c r="S6" s="167"/>
      <c r="T6" s="167"/>
      <c r="U6" s="167"/>
      <c r="V6" s="167"/>
      <c r="W6" s="116">
        <f t="shared" ref="W6:W64" si="1">SUM(P6:V6)</f>
        <v>0</v>
      </c>
      <c r="X6" s="117" t="str">
        <f t="shared" si="0"/>
        <v>DEBIL</v>
      </c>
      <c r="Y6" s="168"/>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16" t="str">
        <f t="shared" ref="AA6:AA64" si="3">IF(AND(Z6="FUERTE"),"NO", "SI")</f>
        <v>SI</v>
      </c>
      <c r="AB6" s="167"/>
      <c r="AC6" s="319"/>
      <c r="AD6" s="319"/>
      <c r="AE6" s="320"/>
      <c r="AF6" s="320"/>
      <c r="AG6" s="329"/>
      <c r="AH6" s="329"/>
      <c r="AI6" s="325"/>
      <c r="AJ6" s="325"/>
      <c r="AK6" s="321"/>
      <c r="AL6" s="323"/>
      <c r="AM6" s="327"/>
      <c r="AN6" s="175"/>
      <c r="AO6" s="174"/>
      <c r="AP6" s="164"/>
      <c r="AQ6" s="196" t="s">
        <v>487</v>
      </c>
      <c r="AR6" s="197" t="s">
        <v>487</v>
      </c>
      <c r="AS6" s="114"/>
      <c r="AT6" s="145"/>
      <c r="AU6" s="114"/>
      <c r="AV6" s="145"/>
      <c r="AW6" s="114"/>
      <c r="AX6" s="145"/>
      <c r="AY6" s="146"/>
      <c r="AZ6" s="198" t="s">
        <v>487</v>
      </c>
      <c r="BA6" s="197" t="s">
        <v>487</v>
      </c>
      <c r="BB6" s="199" t="s">
        <v>487</v>
      </c>
      <c r="BC6" s="199" t="s">
        <v>487</v>
      </c>
      <c r="BD6" s="199" t="s">
        <v>487</v>
      </c>
      <c r="BE6" s="145"/>
      <c r="BF6" s="145"/>
      <c r="BG6" s="146"/>
      <c r="BH6" s="114"/>
      <c r="BI6" s="114"/>
      <c r="BJ6" s="145"/>
      <c r="BK6" s="145"/>
      <c r="BL6" s="146"/>
      <c r="BM6" s="114"/>
      <c r="BN6" s="114"/>
      <c r="BO6" s="145"/>
      <c r="BP6" s="145"/>
      <c r="BQ6" s="146"/>
      <c r="BR6" s="114"/>
      <c r="BS6" s="114"/>
      <c r="BT6" s="166" t="s">
        <v>488</v>
      </c>
      <c r="BU6" s="145"/>
      <c r="BV6" s="145"/>
      <c r="BW6" s="145"/>
      <c r="BX6" s="114"/>
      <c r="BY6" s="145"/>
      <c r="BZ6" s="145"/>
      <c r="CA6" s="114"/>
      <c r="CB6" s="145"/>
      <c r="CC6" s="146"/>
      <c r="CD6" s="145"/>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6"/>
      <c r="E7" s="316"/>
      <c r="F7" s="315"/>
      <c r="G7" s="315"/>
      <c r="H7" s="315"/>
      <c r="I7" s="315"/>
      <c r="J7" s="314"/>
      <c r="K7" s="314"/>
      <c r="L7" s="321"/>
      <c r="M7" s="323"/>
      <c r="N7" s="174">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5"/>
      <c r="AO7" s="174"/>
      <c r="AP7" s="164"/>
      <c r="AQ7" s="196" t="s">
        <v>487</v>
      </c>
      <c r="AR7" s="197" t="s">
        <v>487</v>
      </c>
      <c r="AS7" s="114"/>
      <c r="AT7" s="145"/>
      <c r="AU7" s="114"/>
      <c r="AV7" s="145"/>
      <c r="AW7" s="114"/>
      <c r="AX7" s="145"/>
      <c r="AY7" s="146"/>
      <c r="AZ7" s="198" t="s">
        <v>487</v>
      </c>
      <c r="BA7" s="197" t="s">
        <v>487</v>
      </c>
      <c r="BB7" s="199" t="s">
        <v>487</v>
      </c>
      <c r="BC7" s="199" t="s">
        <v>487</v>
      </c>
      <c r="BD7" s="199" t="s">
        <v>487</v>
      </c>
      <c r="BE7" s="145"/>
      <c r="BF7" s="145"/>
      <c r="BG7" s="146"/>
      <c r="BH7" s="114"/>
      <c r="BI7" s="114"/>
      <c r="BJ7" s="145"/>
      <c r="BK7" s="145"/>
      <c r="BL7" s="146"/>
      <c r="BM7" s="114"/>
      <c r="BN7" s="114"/>
      <c r="BO7" s="145"/>
      <c r="BP7" s="145"/>
      <c r="BQ7" s="146"/>
      <c r="BR7" s="114"/>
      <c r="BS7" s="114"/>
      <c r="BT7" s="164"/>
      <c r="BU7" s="145"/>
      <c r="BV7" s="145"/>
      <c r="BW7" s="145"/>
      <c r="BX7" s="114"/>
      <c r="BY7" s="145"/>
      <c r="BZ7" s="14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6"/>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96" t="s">
        <v>487</v>
      </c>
      <c r="AR8" s="197" t="s">
        <v>487</v>
      </c>
      <c r="AS8" s="114"/>
      <c r="AT8" s="145"/>
      <c r="AU8" s="114"/>
      <c r="AV8" s="145"/>
      <c r="AW8" s="114"/>
      <c r="AX8" s="145"/>
      <c r="AY8" s="146"/>
      <c r="AZ8" s="198" t="s">
        <v>487</v>
      </c>
      <c r="BA8" s="197" t="s">
        <v>487</v>
      </c>
      <c r="BB8" s="199" t="s">
        <v>487</v>
      </c>
      <c r="BC8" s="199" t="s">
        <v>487</v>
      </c>
      <c r="BD8" s="199" t="s">
        <v>487</v>
      </c>
      <c r="BE8" s="145"/>
      <c r="BF8" s="145"/>
      <c r="BG8" s="146"/>
      <c r="BH8" s="114"/>
      <c r="BI8" s="114"/>
      <c r="BJ8" s="145"/>
      <c r="BK8" s="145"/>
      <c r="BL8" s="146"/>
      <c r="BM8" s="114"/>
      <c r="BN8" s="114"/>
      <c r="BO8" s="145"/>
      <c r="BP8" s="145"/>
      <c r="BQ8" s="146"/>
      <c r="BR8" s="114"/>
      <c r="BS8" s="114"/>
      <c r="BT8" s="164"/>
      <c r="BU8" s="145"/>
      <c r="BV8" s="145"/>
      <c r="BW8" s="145"/>
      <c r="BX8" s="114"/>
      <c r="BY8" s="145"/>
      <c r="BZ8" s="14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6"/>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96" t="s">
        <v>487</v>
      </c>
      <c r="AR9" s="197" t="s">
        <v>487</v>
      </c>
      <c r="AS9" s="114"/>
      <c r="AT9" s="145"/>
      <c r="AU9" s="114"/>
      <c r="AV9" s="145"/>
      <c r="AW9" s="114"/>
      <c r="AX9" s="145"/>
      <c r="AY9" s="146"/>
      <c r="AZ9" s="198" t="s">
        <v>487</v>
      </c>
      <c r="BA9" s="197" t="s">
        <v>487</v>
      </c>
      <c r="BB9" s="199" t="s">
        <v>487</v>
      </c>
      <c r="BC9" s="199" t="s">
        <v>487</v>
      </c>
      <c r="BD9" s="199" t="s">
        <v>487</v>
      </c>
      <c r="BE9" s="145"/>
      <c r="BF9" s="145"/>
      <c r="BG9" s="146"/>
      <c r="BH9" s="114"/>
      <c r="BI9" s="114"/>
      <c r="BJ9" s="145"/>
      <c r="BK9" s="145"/>
      <c r="BL9" s="146"/>
      <c r="BM9" s="114"/>
      <c r="BN9" s="114"/>
      <c r="BO9" s="145"/>
      <c r="BP9" s="145"/>
      <c r="BQ9" s="146"/>
      <c r="BR9" s="114"/>
      <c r="BS9" s="114"/>
      <c r="BT9" s="164"/>
      <c r="BU9" s="145"/>
      <c r="BV9" s="145"/>
      <c r="BW9" s="145"/>
      <c r="BX9" s="114"/>
      <c r="BY9" s="145"/>
      <c r="BZ9" s="14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6"/>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96" t="s">
        <v>487</v>
      </c>
      <c r="AR10" s="197" t="s">
        <v>487</v>
      </c>
      <c r="AS10" s="114"/>
      <c r="AT10" s="145"/>
      <c r="AU10" s="114"/>
      <c r="AV10" s="145"/>
      <c r="AW10" s="114"/>
      <c r="AX10" s="145"/>
      <c r="AY10" s="146"/>
      <c r="AZ10" s="198" t="s">
        <v>487</v>
      </c>
      <c r="BA10" s="197" t="s">
        <v>487</v>
      </c>
      <c r="BB10" s="199" t="s">
        <v>487</v>
      </c>
      <c r="BC10" s="199" t="s">
        <v>487</v>
      </c>
      <c r="BD10" s="199" t="s">
        <v>487</v>
      </c>
      <c r="BE10" s="145"/>
      <c r="BF10" s="145"/>
      <c r="BG10" s="146"/>
      <c r="BH10" s="114"/>
      <c r="BI10" s="114"/>
      <c r="BJ10" s="145"/>
      <c r="BK10" s="145"/>
      <c r="BL10" s="146"/>
      <c r="BM10" s="114"/>
      <c r="BN10" s="114"/>
      <c r="BO10" s="145"/>
      <c r="BP10" s="145"/>
      <c r="BQ10" s="146"/>
      <c r="BR10" s="114"/>
      <c r="BS10" s="114"/>
      <c r="BT10" s="164"/>
      <c r="BU10" s="145"/>
      <c r="BV10" s="145"/>
      <c r="BW10" s="145"/>
      <c r="BX10" s="114"/>
      <c r="BY10" s="145"/>
      <c r="BZ10" s="14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91" customHeight="1" thickTop="1" thickBot="1" x14ac:dyDescent="0.35">
      <c r="A11" s="314">
        <v>2</v>
      </c>
      <c r="B11" s="315" t="s">
        <v>434</v>
      </c>
      <c r="C11" s="315" t="s">
        <v>435</v>
      </c>
      <c r="D11" s="316" t="s">
        <v>469</v>
      </c>
      <c r="E11" s="316" t="s">
        <v>489</v>
      </c>
      <c r="F11" s="315" t="s">
        <v>103</v>
      </c>
      <c r="G11" s="315" t="s">
        <v>490</v>
      </c>
      <c r="H11" s="315" t="s">
        <v>472</v>
      </c>
      <c r="I11" s="315" t="s">
        <v>144</v>
      </c>
      <c r="J11" s="314">
        <v>1</v>
      </c>
      <c r="K11" s="314">
        <v>4</v>
      </c>
      <c r="L11" s="321">
        <f>+(J11*K11)*4</f>
        <v>16</v>
      </c>
      <c r="M11" s="322"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74">
        <v>1</v>
      </c>
      <c r="O11" s="163" t="s">
        <v>491</v>
      </c>
      <c r="P11" s="167">
        <v>15</v>
      </c>
      <c r="Q11" s="167">
        <v>15</v>
      </c>
      <c r="R11" s="167">
        <v>15</v>
      </c>
      <c r="S11" s="167">
        <v>15</v>
      </c>
      <c r="T11" s="167">
        <v>15</v>
      </c>
      <c r="U11" s="167">
        <v>15</v>
      </c>
      <c r="V11" s="167">
        <v>10</v>
      </c>
      <c r="W11" s="116">
        <f t="shared" si="1"/>
        <v>100</v>
      </c>
      <c r="X11" s="117" t="str">
        <f t="shared" si="0"/>
        <v>FUERTE</v>
      </c>
      <c r="Y11" s="168" t="s">
        <v>146</v>
      </c>
      <c r="Z11" s="118" t="str">
        <f t="shared" si="2"/>
        <v>FUERTE</v>
      </c>
      <c r="AA11" s="116" t="str">
        <f t="shared" si="3"/>
        <v>NO</v>
      </c>
      <c r="AB11" s="167"/>
      <c r="AC11" s="319">
        <f>IF(AND(W11&gt;0,SUM(W12:W16)=0),W11,IF(AND(SUM(W11:W12)&gt;0,SUM(W13:W16)=0),AVERAGE(W11:W12),IF(AND(SUM(W11:W13)&gt;0,SUM(W14:W16)=0),AVERAGE(W11:W13),IF(AND(SUM(W11:W14)&gt;0,SUM(W15:W16)=0),AVERAGE(W11:W14),IF(AND(SUM(W11:W15)&gt;0,W16=0),AVERAGE(W11:W15),AVERAGE(W11:W16))))))</f>
        <v>100</v>
      </c>
      <c r="AD11" s="319" t="str">
        <f>IF(AND(AC11&gt;=50,AC11&lt;=99),"MODERADO",IF(AND(AC11=100), "FUERTE",IF(AND(AC11&lt;50), "DEBIL")))</f>
        <v>FUERTE</v>
      </c>
      <c r="AE11" s="320" t="s">
        <v>147</v>
      </c>
      <c r="AF11" s="320" t="s">
        <v>147</v>
      </c>
      <c r="AG11" s="329">
        <f>IFERROR(_xlfn.IFS(AND(AD11="MODERADO",AE11="Directamente"),1,AND(AD11="FUERTE",AE11="Directamente"),2),"0")</f>
        <v>2</v>
      </c>
      <c r="AH11" s="329">
        <f>IFERROR(_xlfn.IFS(AND(AD11="MODERADO",AF11="Directamente"),1,AND(AD11="FUERTE",AF11="Directamente"),2,AND(AD11="FUERTE",AF11="Indirectamente"),1),"0")</f>
        <v>2</v>
      </c>
      <c r="AI11" s="325">
        <v>1</v>
      </c>
      <c r="AJ11" s="325">
        <v>3</v>
      </c>
      <c r="AK11" s="321">
        <f>+(AI11*AJ11)*4</f>
        <v>12</v>
      </c>
      <c r="AL11" s="322"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326" t="s">
        <v>394</v>
      </c>
      <c r="AN11" s="176" t="s">
        <v>492</v>
      </c>
      <c r="AO11" s="176" t="s">
        <v>493</v>
      </c>
      <c r="AP11" s="190">
        <v>44926</v>
      </c>
      <c r="AQ11" s="191" t="s">
        <v>476</v>
      </c>
      <c r="AR11" s="192" t="s">
        <v>477</v>
      </c>
      <c r="AS11" s="114"/>
      <c r="AT11" s="145"/>
      <c r="AU11" s="114"/>
      <c r="AV11" s="145"/>
      <c r="AW11" s="114"/>
      <c r="AX11" s="145"/>
      <c r="AY11" s="146"/>
      <c r="AZ11" s="200" t="s">
        <v>494</v>
      </c>
      <c r="BA11" s="201" t="s">
        <v>495</v>
      </c>
      <c r="BB11" s="197" t="s">
        <v>496</v>
      </c>
      <c r="BC11" s="197" t="s">
        <v>497</v>
      </c>
      <c r="BD11" s="199" t="s">
        <v>114</v>
      </c>
      <c r="BE11" s="145"/>
      <c r="BF11" s="145"/>
      <c r="BG11" s="146"/>
      <c r="BH11" s="114"/>
      <c r="BI11" s="114"/>
      <c r="BJ11" s="145"/>
      <c r="BK11" s="145"/>
      <c r="BL11" s="146"/>
      <c r="BM11" s="114"/>
      <c r="BN11" s="114"/>
      <c r="BO11" s="145"/>
      <c r="BP11" s="145"/>
      <c r="BQ11" s="146"/>
      <c r="BR11" s="114"/>
      <c r="BS11" s="114"/>
      <c r="BT11" s="166" t="s">
        <v>482</v>
      </c>
      <c r="BU11" s="145"/>
      <c r="BV11" s="145"/>
      <c r="BW11" s="145"/>
      <c r="BX11" s="164">
        <v>44671</v>
      </c>
      <c r="BY11" s="175" t="s">
        <v>483</v>
      </c>
      <c r="BZ11" s="175" t="s">
        <v>484</v>
      </c>
      <c r="CA11" s="114">
        <v>44691</v>
      </c>
      <c r="CB11" s="187" t="s">
        <v>498</v>
      </c>
      <c r="CC11" s="145" t="s">
        <v>499</v>
      </c>
      <c r="CD11" s="145" t="s">
        <v>486</v>
      </c>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58" customHeight="1" thickTop="1" thickBot="1" x14ac:dyDescent="0.35">
      <c r="A12" s="314"/>
      <c r="B12" s="315"/>
      <c r="C12" s="315"/>
      <c r="D12" s="316"/>
      <c r="E12" s="316"/>
      <c r="F12" s="315"/>
      <c r="G12" s="315"/>
      <c r="H12" s="315"/>
      <c r="I12" s="315"/>
      <c r="J12" s="314"/>
      <c r="K12" s="314"/>
      <c r="L12" s="321"/>
      <c r="M12" s="323"/>
      <c r="N12" s="174">
        <v>2</v>
      </c>
      <c r="O12" s="163" t="s">
        <v>500</v>
      </c>
      <c r="P12" s="167">
        <v>15</v>
      </c>
      <c r="Q12" s="167">
        <v>15</v>
      </c>
      <c r="R12" s="167">
        <v>15</v>
      </c>
      <c r="S12" s="167">
        <v>15</v>
      </c>
      <c r="T12" s="167">
        <v>15</v>
      </c>
      <c r="U12" s="167">
        <v>15</v>
      </c>
      <c r="V12" s="167">
        <v>10</v>
      </c>
      <c r="W12" s="116">
        <f t="shared" si="1"/>
        <v>100</v>
      </c>
      <c r="X12" s="117" t="str">
        <f t="shared" si="0"/>
        <v>FUERTE</v>
      </c>
      <c r="Y12" s="168" t="s">
        <v>146</v>
      </c>
      <c r="Z12" s="118" t="str">
        <f t="shared" si="2"/>
        <v>FUERTE</v>
      </c>
      <c r="AA12" s="116" t="str">
        <f t="shared" si="3"/>
        <v>NO</v>
      </c>
      <c r="AB12" s="167"/>
      <c r="AC12" s="319"/>
      <c r="AD12" s="319"/>
      <c r="AE12" s="320"/>
      <c r="AF12" s="320"/>
      <c r="AG12" s="329"/>
      <c r="AH12" s="329"/>
      <c r="AI12" s="325"/>
      <c r="AJ12" s="325"/>
      <c r="AK12" s="321"/>
      <c r="AL12" s="323"/>
      <c r="AM12" s="327"/>
      <c r="AN12" s="175"/>
      <c r="AO12" s="174"/>
      <c r="AP12" s="164"/>
      <c r="AQ12" s="196" t="s">
        <v>487</v>
      </c>
      <c r="AR12" s="197" t="s">
        <v>487</v>
      </c>
      <c r="AS12" s="114"/>
      <c r="AT12" s="145"/>
      <c r="AU12" s="114"/>
      <c r="AV12" s="145"/>
      <c r="AW12" s="114"/>
      <c r="AX12" s="145"/>
      <c r="AY12" s="146"/>
      <c r="AZ12" s="200" t="s">
        <v>501</v>
      </c>
      <c r="BA12" s="201" t="s">
        <v>502</v>
      </c>
      <c r="BB12" s="197" t="s">
        <v>496</v>
      </c>
      <c r="BC12" s="197" t="s">
        <v>503</v>
      </c>
      <c r="BD12" s="199" t="s">
        <v>114</v>
      </c>
      <c r="BE12" s="145"/>
      <c r="BF12" s="145"/>
      <c r="BG12" s="146"/>
      <c r="BH12" s="114"/>
      <c r="BI12" s="114"/>
      <c r="BJ12" s="145"/>
      <c r="BK12" s="145"/>
      <c r="BL12" s="146"/>
      <c r="BM12" s="114"/>
      <c r="BN12" s="114"/>
      <c r="BO12" s="145"/>
      <c r="BP12" s="145"/>
      <c r="BQ12" s="146"/>
      <c r="BR12" s="114"/>
      <c r="BS12" s="114"/>
      <c r="BT12" s="166" t="s">
        <v>488</v>
      </c>
      <c r="BU12" s="145"/>
      <c r="BV12" s="145"/>
      <c r="BW12" s="145"/>
      <c r="BX12" s="164">
        <v>44671</v>
      </c>
      <c r="BY12" s="175" t="s">
        <v>483</v>
      </c>
      <c r="BZ12" s="175"/>
      <c r="CA12" s="114">
        <v>44691</v>
      </c>
      <c r="CB12" s="187" t="s">
        <v>504</v>
      </c>
      <c r="CC12" s="145" t="s">
        <v>499</v>
      </c>
      <c r="CD12" s="145" t="s">
        <v>464</v>
      </c>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customHeight="1" thickTop="1" thickBot="1" x14ac:dyDescent="0.35">
      <c r="A13" s="314"/>
      <c r="B13" s="315"/>
      <c r="C13" s="315"/>
      <c r="D13" s="316"/>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45"/>
      <c r="BA13" s="145"/>
      <c r="BB13" s="146"/>
      <c r="BC13" s="114"/>
      <c r="BD13" s="114"/>
      <c r="BE13" s="145"/>
      <c r="BF13" s="145"/>
      <c r="BG13" s="146"/>
      <c r="BH13" s="114"/>
      <c r="BI13" s="114"/>
      <c r="BJ13" s="145"/>
      <c r="BK13" s="145"/>
      <c r="BL13" s="146"/>
      <c r="BM13" s="114"/>
      <c r="BN13" s="114"/>
      <c r="BO13" s="145"/>
      <c r="BP13" s="145"/>
      <c r="BQ13" s="146"/>
      <c r="BR13" s="114"/>
      <c r="BS13" s="114"/>
      <c r="BT13" s="164"/>
      <c r="BU13" s="145"/>
      <c r="BV13" s="145"/>
      <c r="BW13" s="145"/>
      <c r="BX13" s="114"/>
      <c r="BY13" s="145"/>
      <c r="BZ13" s="14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customHeight="1" thickTop="1" thickBot="1" x14ac:dyDescent="0.35">
      <c r="A14" s="314"/>
      <c r="B14" s="315"/>
      <c r="C14" s="315"/>
      <c r="D14" s="316"/>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45"/>
      <c r="BA14" s="145"/>
      <c r="BB14" s="146"/>
      <c r="BC14" s="114"/>
      <c r="BD14" s="114"/>
      <c r="BE14" s="145"/>
      <c r="BF14" s="145"/>
      <c r="BG14" s="146"/>
      <c r="BH14" s="114"/>
      <c r="BI14" s="114"/>
      <c r="BJ14" s="145"/>
      <c r="BK14" s="145"/>
      <c r="BL14" s="146"/>
      <c r="BM14" s="114"/>
      <c r="BN14" s="114"/>
      <c r="BO14" s="145"/>
      <c r="BP14" s="145"/>
      <c r="BQ14" s="146"/>
      <c r="BR14" s="114"/>
      <c r="BS14" s="114"/>
      <c r="BT14" s="164"/>
      <c r="BU14" s="145"/>
      <c r="BV14" s="145"/>
      <c r="BW14" s="145"/>
      <c r="BX14" s="114"/>
      <c r="BY14" s="145"/>
      <c r="BZ14" s="14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customHeight="1" thickTop="1" thickBot="1" x14ac:dyDescent="0.35">
      <c r="A15" s="314"/>
      <c r="B15" s="315"/>
      <c r="C15" s="315"/>
      <c r="D15" s="316"/>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45"/>
      <c r="BA15" s="145"/>
      <c r="BB15" s="146"/>
      <c r="BC15" s="114"/>
      <c r="BD15" s="114"/>
      <c r="BE15" s="145"/>
      <c r="BF15" s="145"/>
      <c r="BG15" s="146"/>
      <c r="BH15" s="114"/>
      <c r="BI15" s="114"/>
      <c r="BJ15" s="145"/>
      <c r="BK15" s="145"/>
      <c r="BL15" s="146"/>
      <c r="BM15" s="114"/>
      <c r="BN15" s="114"/>
      <c r="BO15" s="145"/>
      <c r="BP15" s="145"/>
      <c r="BQ15" s="146"/>
      <c r="BR15" s="114"/>
      <c r="BS15" s="114"/>
      <c r="BT15" s="164"/>
      <c r="BU15" s="145"/>
      <c r="BV15" s="145"/>
      <c r="BW15" s="145"/>
      <c r="BX15" s="114"/>
      <c r="BY15" s="145"/>
      <c r="BZ15" s="14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customHeight="1" thickTop="1" thickBot="1" x14ac:dyDescent="0.35">
      <c r="A16" s="314"/>
      <c r="B16" s="315"/>
      <c r="C16" s="315"/>
      <c r="D16" s="316"/>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64"/>
      <c r="AR16" s="175"/>
      <c r="AS16" s="114"/>
      <c r="AT16" s="145"/>
      <c r="AU16" s="114"/>
      <c r="AV16" s="145"/>
      <c r="AW16" s="114"/>
      <c r="AX16" s="145"/>
      <c r="AY16" s="146"/>
      <c r="AZ16" s="145"/>
      <c r="BA16" s="145"/>
      <c r="BB16" s="146"/>
      <c r="BC16" s="114"/>
      <c r="BD16" s="114"/>
      <c r="BE16" s="145"/>
      <c r="BF16" s="145"/>
      <c r="BG16" s="146"/>
      <c r="BH16" s="114"/>
      <c r="BI16" s="114"/>
      <c r="BJ16" s="145"/>
      <c r="BK16" s="145"/>
      <c r="BL16" s="146"/>
      <c r="BM16" s="114"/>
      <c r="BN16" s="114"/>
      <c r="BO16" s="145"/>
      <c r="BP16" s="145"/>
      <c r="BQ16" s="146"/>
      <c r="BR16" s="114"/>
      <c r="BS16" s="114"/>
      <c r="BT16" s="164"/>
      <c r="BU16" s="145"/>
      <c r="BV16" s="145"/>
      <c r="BW16" s="145"/>
      <c r="BX16" s="114"/>
      <c r="BY16" s="145"/>
      <c r="BZ16" s="14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64"/>
      <c r="AR17" s="175"/>
      <c r="AS17" s="114"/>
      <c r="AT17" s="145"/>
      <c r="AU17" s="114"/>
      <c r="AV17" s="145"/>
      <c r="AW17" s="114"/>
      <c r="AX17" s="145"/>
      <c r="AY17" s="146"/>
      <c r="AZ17" s="145"/>
      <c r="BA17" s="145"/>
      <c r="BB17" s="146"/>
      <c r="BC17" s="114"/>
      <c r="BD17" s="114"/>
      <c r="BE17" s="145"/>
      <c r="BF17" s="145"/>
      <c r="BG17" s="146"/>
      <c r="BH17" s="114"/>
      <c r="BI17" s="114"/>
      <c r="BJ17" s="145"/>
      <c r="BK17" s="145"/>
      <c r="BL17" s="146"/>
      <c r="BM17" s="114"/>
      <c r="BN17" s="114"/>
      <c r="BO17" s="145"/>
      <c r="BP17" s="145"/>
      <c r="BQ17" s="146"/>
      <c r="BR17" s="114"/>
      <c r="BS17" s="114"/>
      <c r="BT17" s="164"/>
      <c r="BU17" s="145"/>
      <c r="BV17" s="145"/>
      <c r="BW17" s="145"/>
      <c r="BX17" s="114"/>
      <c r="BY17" s="145"/>
      <c r="BZ17" s="14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64"/>
      <c r="AR18" s="175"/>
      <c r="AS18" s="114"/>
      <c r="AT18" s="145"/>
      <c r="AU18" s="114"/>
      <c r="AV18" s="145"/>
      <c r="AW18" s="114"/>
      <c r="AX18" s="145"/>
      <c r="AY18" s="146"/>
      <c r="AZ18" s="145"/>
      <c r="BA18" s="145"/>
      <c r="BB18" s="146"/>
      <c r="BC18" s="114"/>
      <c r="BD18" s="114"/>
      <c r="BE18" s="145"/>
      <c r="BF18" s="145"/>
      <c r="BG18" s="146"/>
      <c r="BH18" s="114"/>
      <c r="BI18" s="114"/>
      <c r="BJ18" s="145"/>
      <c r="BK18" s="145"/>
      <c r="BL18" s="146"/>
      <c r="BM18" s="114"/>
      <c r="BN18" s="114"/>
      <c r="BO18" s="145"/>
      <c r="BP18" s="145"/>
      <c r="BQ18" s="146"/>
      <c r="BR18" s="114"/>
      <c r="BS18" s="114"/>
      <c r="BT18" s="164"/>
      <c r="BU18" s="145"/>
      <c r="BV18" s="145"/>
      <c r="BW18" s="145"/>
      <c r="BX18" s="114"/>
      <c r="BY18" s="145"/>
      <c r="BZ18" s="14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64"/>
      <c r="AR19" s="175"/>
      <c r="AS19" s="114"/>
      <c r="AT19" s="145"/>
      <c r="AU19" s="114"/>
      <c r="AV19" s="145"/>
      <c r="AW19" s="114"/>
      <c r="AX19" s="145"/>
      <c r="AY19" s="146"/>
      <c r="AZ19" s="145"/>
      <c r="BA19" s="145"/>
      <c r="BB19" s="146"/>
      <c r="BC19" s="114"/>
      <c r="BD19" s="114"/>
      <c r="BE19" s="145"/>
      <c r="BF19" s="145"/>
      <c r="BG19" s="146"/>
      <c r="BH19" s="114"/>
      <c r="BI19" s="114"/>
      <c r="BJ19" s="145"/>
      <c r="BK19" s="145"/>
      <c r="BL19" s="146"/>
      <c r="BM19" s="114"/>
      <c r="BN19" s="114"/>
      <c r="BO19" s="145"/>
      <c r="BP19" s="145"/>
      <c r="BQ19" s="146"/>
      <c r="BR19" s="114"/>
      <c r="BS19" s="114"/>
      <c r="BT19" s="164"/>
      <c r="BU19" s="145"/>
      <c r="BV19" s="145"/>
      <c r="BW19" s="145"/>
      <c r="BX19" s="114"/>
      <c r="BY19" s="145"/>
      <c r="BZ19" s="14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64"/>
      <c r="AR20" s="175"/>
      <c r="AS20" s="114"/>
      <c r="AT20" s="145"/>
      <c r="AU20" s="114"/>
      <c r="AV20" s="145"/>
      <c r="AW20" s="114"/>
      <c r="AX20" s="145"/>
      <c r="AY20" s="146"/>
      <c r="AZ20" s="145"/>
      <c r="BA20" s="145"/>
      <c r="BB20" s="146"/>
      <c r="BC20" s="114"/>
      <c r="BD20" s="114"/>
      <c r="BE20" s="145"/>
      <c r="BF20" s="145"/>
      <c r="BG20" s="146"/>
      <c r="BH20" s="114"/>
      <c r="BI20" s="114"/>
      <c r="BJ20" s="145"/>
      <c r="BK20" s="145"/>
      <c r="BL20" s="146"/>
      <c r="BM20" s="114"/>
      <c r="BN20" s="114"/>
      <c r="BO20" s="145"/>
      <c r="BP20" s="145"/>
      <c r="BQ20" s="146"/>
      <c r="BR20" s="114"/>
      <c r="BS20" s="114"/>
      <c r="BT20" s="164"/>
      <c r="BU20" s="145"/>
      <c r="BV20" s="145"/>
      <c r="BW20" s="145"/>
      <c r="BX20" s="114"/>
      <c r="BY20" s="145"/>
      <c r="BZ20" s="14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64"/>
      <c r="AR21" s="175"/>
      <c r="AS21" s="114"/>
      <c r="AT21" s="145"/>
      <c r="AU21" s="114"/>
      <c r="AV21" s="145"/>
      <c r="AW21" s="114"/>
      <c r="AX21" s="145"/>
      <c r="AY21" s="146"/>
      <c r="AZ21" s="145"/>
      <c r="BA21" s="145"/>
      <c r="BB21" s="146"/>
      <c r="BC21" s="114"/>
      <c r="BD21" s="114"/>
      <c r="BE21" s="145"/>
      <c r="BF21" s="145"/>
      <c r="BG21" s="146"/>
      <c r="BH21" s="114"/>
      <c r="BI21" s="114"/>
      <c r="BJ21" s="145"/>
      <c r="BK21" s="145"/>
      <c r="BL21" s="146"/>
      <c r="BM21" s="114"/>
      <c r="BN21" s="114"/>
      <c r="BO21" s="145"/>
      <c r="BP21" s="145"/>
      <c r="BQ21" s="146"/>
      <c r="BR21" s="114"/>
      <c r="BS21" s="114"/>
      <c r="BT21" s="164"/>
      <c r="BU21" s="145"/>
      <c r="BV21" s="145"/>
      <c r="BW21" s="145"/>
      <c r="BX21" s="114"/>
      <c r="BY21" s="145"/>
      <c r="BZ21" s="14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64"/>
      <c r="AR22" s="175"/>
      <c r="AS22" s="114"/>
      <c r="AT22" s="145"/>
      <c r="AU22" s="114"/>
      <c r="AV22" s="145"/>
      <c r="AW22" s="114"/>
      <c r="AX22" s="145"/>
      <c r="AY22" s="146"/>
      <c r="AZ22" s="145"/>
      <c r="BA22" s="145"/>
      <c r="BB22" s="146"/>
      <c r="BC22" s="114"/>
      <c r="BD22" s="114"/>
      <c r="BE22" s="145"/>
      <c r="BF22" s="145"/>
      <c r="BG22" s="146"/>
      <c r="BH22" s="114"/>
      <c r="BI22" s="114"/>
      <c r="BJ22" s="145"/>
      <c r="BK22" s="145"/>
      <c r="BL22" s="146"/>
      <c r="BM22" s="114"/>
      <c r="BN22" s="114"/>
      <c r="BO22" s="145"/>
      <c r="BP22" s="145"/>
      <c r="BQ22" s="146"/>
      <c r="BR22" s="114"/>
      <c r="BS22" s="114"/>
      <c r="BT22" s="164"/>
      <c r="BU22" s="145"/>
      <c r="BV22" s="145"/>
      <c r="BW22" s="145"/>
      <c r="BX22" s="114"/>
      <c r="BY22" s="145"/>
      <c r="BZ22" s="14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64"/>
      <c r="AR23" s="175"/>
      <c r="AS23" s="114"/>
      <c r="AT23" s="145"/>
      <c r="AU23" s="114"/>
      <c r="AV23" s="145"/>
      <c r="AW23" s="114"/>
      <c r="AX23" s="145"/>
      <c r="AY23" s="146"/>
      <c r="AZ23" s="145"/>
      <c r="BA23" s="145"/>
      <c r="BB23" s="146"/>
      <c r="BC23" s="114"/>
      <c r="BD23" s="114"/>
      <c r="BE23" s="145"/>
      <c r="BF23" s="145"/>
      <c r="BG23" s="146"/>
      <c r="BH23" s="114"/>
      <c r="BI23" s="114"/>
      <c r="BJ23" s="145"/>
      <c r="BK23" s="145"/>
      <c r="BL23" s="146"/>
      <c r="BM23" s="114"/>
      <c r="BN23" s="114"/>
      <c r="BO23" s="145"/>
      <c r="BP23" s="145"/>
      <c r="BQ23" s="146"/>
      <c r="BR23" s="114"/>
      <c r="BS23" s="114"/>
      <c r="BT23" s="164"/>
      <c r="BU23" s="145"/>
      <c r="BV23" s="145"/>
      <c r="BW23" s="145"/>
      <c r="BX23" s="114"/>
      <c r="BY23" s="145"/>
      <c r="BZ23" s="14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64"/>
      <c r="AR24" s="175"/>
      <c r="AS24" s="114"/>
      <c r="AT24" s="145"/>
      <c r="AU24" s="114"/>
      <c r="AV24" s="145"/>
      <c r="AW24" s="114"/>
      <c r="AX24" s="145"/>
      <c r="AY24" s="146"/>
      <c r="AZ24" s="145"/>
      <c r="BA24" s="145"/>
      <c r="BB24" s="146"/>
      <c r="BC24" s="114"/>
      <c r="BD24" s="114"/>
      <c r="BE24" s="145"/>
      <c r="BF24" s="145"/>
      <c r="BG24" s="146"/>
      <c r="BH24" s="114"/>
      <c r="BI24" s="114"/>
      <c r="BJ24" s="145"/>
      <c r="BK24" s="145"/>
      <c r="BL24" s="146"/>
      <c r="BM24" s="114"/>
      <c r="BN24" s="114"/>
      <c r="BO24" s="145"/>
      <c r="BP24" s="145"/>
      <c r="BQ24" s="146"/>
      <c r="BR24" s="114"/>
      <c r="BS24" s="114"/>
      <c r="BT24" s="164"/>
      <c r="BU24" s="145"/>
      <c r="BV24" s="145"/>
      <c r="BW24" s="145"/>
      <c r="BX24" s="114"/>
      <c r="BY24" s="145"/>
      <c r="BZ24" s="14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64"/>
      <c r="AR25" s="175"/>
      <c r="AS25" s="114"/>
      <c r="AT25" s="145"/>
      <c r="AU25" s="114"/>
      <c r="AV25" s="145"/>
      <c r="AW25" s="114"/>
      <c r="AX25" s="145"/>
      <c r="AY25" s="146"/>
      <c r="AZ25" s="145"/>
      <c r="BA25" s="145"/>
      <c r="BB25" s="146"/>
      <c r="BC25" s="114"/>
      <c r="BD25" s="114"/>
      <c r="BE25" s="145"/>
      <c r="BF25" s="145"/>
      <c r="BG25" s="146"/>
      <c r="BH25" s="114"/>
      <c r="BI25" s="114"/>
      <c r="BJ25" s="145"/>
      <c r="BK25" s="145"/>
      <c r="BL25" s="146"/>
      <c r="BM25" s="114"/>
      <c r="BN25" s="114"/>
      <c r="BO25" s="145"/>
      <c r="BP25" s="145"/>
      <c r="BQ25" s="146"/>
      <c r="BR25" s="114"/>
      <c r="BS25" s="114"/>
      <c r="BT25" s="164"/>
      <c r="BU25" s="145"/>
      <c r="BV25" s="145"/>
      <c r="BW25" s="145"/>
      <c r="BX25" s="114"/>
      <c r="BY25" s="145"/>
      <c r="BZ25" s="14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64"/>
      <c r="AR26" s="175"/>
      <c r="AS26" s="114"/>
      <c r="AT26" s="145"/>
      <c r="AU26" s="114"/>
      <c r="AV26" s="145"/>
      <c r="AW26" s="114"/>
      <c r="AX26" s="145"/>
      <c r="AY26" s="146"/>
      <c r="AZ26" s="145"/>
      <c r="BA26" s="145"/>
      <c r="BB26" s="146"/>
      <c r="BC26" s="114"/>
      <c r="BD26" s="114"/>
      <c r="BE26" s="145"/>
      <c r="BF26" s="145"/>
      <c r="BG26" s="146"/>
      <c r="BH26" s="114"/>
      <c r="BI26" s="114"/>
      <c r="BJ26" s="145"/>
      <c r="BK26" s="145"/>
      <c r="BL26" s="146"/>
      <c r="BM26" s="114"/>
      <c r="BN26" s="114"/>
      <c r="BO26" s="145"/>
      <c r="BP26" s="145"/>
      <c r="BQ26" s="146"/>
      <c r="BR26" s="114"/>
      <c r="BS26" s="114"/>
      <c r="BT26" s="164"/>
      <c r="BU26" s="145"/>
      <c r="BV26" s="145"/>
      <c r="BW26" s="145"/>
      <c r="BX26" s="114"/>
      <c r="BY26" s="145"/>
      <c r="BZ26" s="14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64"/>
      <c r="AR27" s="175"/>
      <c r="AS27" s="114"/>
      <c r="AT27" s="145"/>
      <c r="AU27" s="114"/>
      <c r="AV27" s="145"/>
      <c r="AW27" s="114"/>
      <c r="AX27" s="145"/>
      <c r="AY27" s="146"/>
      <c r="AZ27" s="145"/>
      <c r="BA27" s="145"/>
      <c r="BB27" s="146"/>
      <c r="BC27" s="114"/>
      <c r="BD27" s="114"/>
      <c r="BE27" s="145"/>
      <c r="BF27" s="145"/>
      <c r="BG27" s="146"/>
      <c r="BH27" s="114"/>
      <c r="BI27" s="114"/>
      <c r="BJ27" s="145"/>
      <c r="BK27" s="145"/>
      <c r="BL27" s="146"/>
      <c r="BM27" s="114"/>
      <c r="BN27" s="114"/>
      <c r="BO27" s="145"/>
      <c r="BP27" s="145"/>
      <c r="BQ27" s="146"/>
      <c r="BR27" s="114"/>
      <c r="BS27" s="114"/>
      <c r="BT27" s="164"/>
      <c r="BU27" s="145"/>
      <c r="BV27" s="145"/>
      <c r="BW27" s="145"/>
      <c r="BX27" s="114"/>
      <c r="BY27" s="145"/>
      <c r="BZ27" s="14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64"/>
      <c r="AR28" s="175"/>
      <c r="AS28" s="114"/>
      <c r="AT28" s="145"/>
      <c r="AU28" s="114"/>
      <c r="AV28" s="145"/>
      <c r="AW28" s="114"/>
      <c r="AX28" s="145"/>
      <c r="AY28" s="146"/>
      <c r="AZ28" s="145"/>
      <c r="BA28" s="145"/>
      <c r="BB28" s="146"/>
      <c r="BC28" s="114"/>
      <c r="BD28" s="114"/>
      <c r="BE28" s="145"/>
      <c r="BF28" s="145"/>
      <c r="BG28" s="146"/>
      <c r="BH28" s="114"/>
      <c r="BI28" s="114"/>
      <c r="BJ28" s="145"/>
      <c r="BK28" s="145"/>
      <c r="BL28" s="146"/>
      <c r="BM28" s="114"/>
      <c r="BN28" s="114"/>
      <c r="BO28" s="145"/>
      <c r="BP28" s="145"/>
      <c r="BQ28" s="146"/>
      <c r="BR28" s="114"/>
      <c r="BS28" s="114"/>
      <c r="BT28" s="164"/>
      <c r="BU28" s="145"/>
      <c r="BV28" s="145"/>
      <c r="BW28" s="145"/>
      <c r="BX28" s="114"/>
      <c r="BY28" s="145"/>
      <c r="BZ28" s="14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14"/>
      <c r="AR29" s="145"/>
      <c r="AS29" s="114"/>
      <c r="AT29" s="145"/>
      <c r="AU29" s="114"/>
      <c r="AV29" s="145"/>
      <c r="AW29" s="114"/>
      <c r="AX29" s="145"/>
      <c r="AY29" s="146"/>
      <c r="AZ29" s="145"/>
      <c r="BA29" s="145"/>
      <c r="BB29" s="146"/>
      <c r="BC29" s="114"/>
      <c r="BD29" s="114"/>
      <c r="BE29" s="145"/>
      <c r="BF29" s="145"/>
      <c r="BG29" s="146"/>
      <c r="BH29" s="114"/>
      <c r="BI29" s="114"/>
      <c r="BJ29" s="145"/>
      <c r="BK29" s="145"/>
      <c r="BL29" s="146"/>
      <c r="BM29" s="114"/>
      <c r="BN29" s="114"/>
      <c r="BO29" s="145"/>
      <c r="BP29" s="145"/>
      <c r="BQ29" s="146"/>
      <c r="BR29" s="114"/>
      <c r="BS29" s="114"/>
      <c r="BT29" s="164"/>
      <c r="BU29" s="145"/>
      <c r="BV29" s="145"/>
      <c r="BW29" s="145"/>
      <c r="BX29" s="114"/>
      <c r="BY29" s="145"/>
      <c r="BZ29" s="14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14"/>
      <c r="AR30" s="145"/>
      <c r="AS30" s="114"/>
      <c r="AT30" s="145"/>
      <c r="AU30" s="114"/>
      <c r="AV30" s="145"/>
      <c r="AW30" s="114"/>
      <c r="AX30" s="145"/>
      <c r="AY30" s="146"/>
      <c r="AZ30" s="145"/>
      <c r="BA30" s="145"/>
      <c r="BB30" s="146"/>
      <c r="BC30" s="114"/>
      <c r="BD30" s="114"/>
      <c r="BE30" s="145"/>
      <c r="BF30" s="145"/>
      <c r="BG30" s="146"/>
      <c r="BH30" s="114"/>
      <c r="BI30" s="114"/>
      <c r="BJ30" s="145"/>
      <c r="BK30" s="145"/>
      <c r="BL30" s="146"/>
      <c r="BM30" s="114"/>
      <c r="BN30" s="114"/>
      <c r="BO30" s="145"/>
      <c r="BP30" s="145"/>
      <c r="BQ30" s="146"/>
      <c r="BR30" s="114"/>
      <c r="BS30" s="114"/>
      <c r="BT30" s="164"/>
      <c r="BU30" s="145"/>
      <c r="BV30" s="145"/>
      <c r="BW30" s="145"/>
      <c r="BX30" s="114"/>
      <c r="BY30" s="145"/>
      <c r="BZ30" s="14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14"/>
      <c r="AR31" s="145"/>
      <c r="AS31" s="114"/>
      <c r="AT31" s="145"/>
      <c r="AU31" s="114"/>
      <c r="AV31" s="145"/>
      <c r="AW31" s="114"/>
      <c r="AX31" s="145"/>
      <c r="AY31" s="146"/>
      <c r="AZ31" s="145"/>
      <c r="BA31" s="145"/>
      <c r="BB31" s="146"/>
      <c r="BC31" s="114"/>
      <c r="BD31" s="114"/>
      <c r="BE31" s="145"/>
      <c r="BF31" s="145"/>
      <c r="BG31" s="146"/>
      <c r="BH31" s="114"/>
      <c r="BI31" s="114"/>
      <c r="BJ31" s="145"/>
      <c r="BK31" s="145"/>
      <c r="BL31" s="146"/>
      <c r="BM31" s="114"/>
      <c r="BN31" s="114"/>
      <c r="BO31" s="145"/>
      <c r="BP31" s="145"/>
      <c r="BQ31" s="146"/>
      <c r="BR31" s="114"/>
      <c r="BS31" s="114"/>
      <c r="BT31" s="164"/>
      <c r="BU31" s="145"/>
      <c r="BV31" s="145"/>
      <c r="BW31" s="145"/>
      <c r="BX31" s="114"/>
      <c r="BY31" s="145"/>
      <c r="BZ31" s="14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14"/>
      <c r="AR32" s="145"/>
      <c r="AS32" s="114"/>
      <c r="AT32" s="145"/>
      <c r="AU32" s="114"/>
      <c r="AV32" s="145"/>
      <c r="AW32" s="114"/>
      <c r="AX32" s="145"/>
      <c r="AY32" s="146"/>
      <c r="AZ32" s="145"/>
      <c r="BA32" s="145"/>
      <c r="BB32" s="146"/>
      <c r="BC32" s="114"/>
      <c r="BD32" s="114"/>
      <c r="BE32" s="145"/>
      <c r="BF32" s="145"/>
      <c r="BG32" s="146"/>
      <c r="BH32" s="114"/>
      <c r="BI32" s="114"/>
      <c r="BJ32" s="145"/>
      <c r="BK32" s="145"/>
      <c r="BL32" s="146"/>
      <c r="BM32" s="114"/>
      <c r="BN32" s="114"/>
      <c r="BO32" s="145"/>
      <c r="BP32" s="145"/>
      <c r="BQ32" s="146"/>
      <c r="BR32" s="114"/>
      <c r="BS32" s="114"/>
      <c r="BT32" s="164"/>
      <c r="BU32" s="145"/>
      <c r="BV32" s="145"/>
      <c r="BW32" s="145"/>
      <c r="BX32" s="114"/>
      <c r="BY32" s="145"/>
      <c r="BZ32" s="14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14"/>
      <c r="AR33" s="145"/>
      <c r="AS33" s="114"/>
      <c r="AT33" s="145"/>
      <c r="AU33" s="114"/>
      <c r="AV33" s="145"/>
      <c r="AW33" s="114"/>
      <c r="AX33" s="145"/>
      <c r="AY33" s="146"/>
      <c r="AZ33" s="145"/>
      <c r="BA33" s="145"/>
      <c r="BB33" s="146"/>
      <c r="BC33" s="114"/>
      <c r="BD33" s="114"/>
      <c r="BE33" s="145"/>
      <c r="BF33" s="145"/>
      <c r="BG33" s="146"/>
      <c r="BH33" s="114"/>
      <c r="BI33" s="114"/>
      <c r="BJ33" s="145"/>
      <c r="BK33" s="145"/>
      <c r="BL33" s="146"/>
      <c r="BM33" s="114"/>
      <c r="BN33" s="114"/>
      <c r="BO33" s="145"/>
      <c r="BP33" s="145"/>
      <c r="BQ33" s="146"/>
      <c r="BR33" s="114"/>
      <c r="BS33" s="114"/>
      <c r="BT33" s="164"/>
      <c r="BU33" s="145"/>
      <c r="BV33" s="145"/>
      <c r="BW33" s="145"/>
      <c r="BX33" s="114"/>
      <c r="BY33" s="145"/>
      <c r="BZ33" s="14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14"/>
      <c r="AR34" s="145"/>
      <c r="AS34" s="114"/>
      <c r="AT34" s="145"/>
      <c r="AU34" s="114"/>
      <c r="AV34" s="145"/>
      <c r="AW34" s="114"/>
      <c r="AX34" s="145"/>
      <c r="AY34" s="146"/>
      <c r="AZ34" s="145"/>
      <c r="BA34" s="145"/>
      <c r="BB34" s="146"/>
      <c r="BC34" s="114"/>
      <c r="BD34" s="114"/>
      <c r="BE34" s="145"/>
      <c r="BF34" s="145"/>
      <c r="BG34" s="146"/>
      <c r="BH34" s="114"/>
      <c r="BI34" s="114"/>
      <c r="BJ34" s="145"/>
      <c r="BK34" s="145"/>
      <c r="BL34" s="146"/>
      <c r="BM34" s="114"/>
      <c r="BN34" s="114"/>
      <c r="BO34" s="145"/>
      <c r="BP34" s="145"/>
      <c r="BQ34" s="146"/>
      <c r="BR34" s="114"/>
      <c r="BS34" s="114"/>
      <c r="BT34" s="164"/>
      <c r="BU34" s="145"/>
      <c r="BV34" s="145"/>
      <c r="BW34" s="145"/>
      <c r="BX34" s="114"/>
      <c r="BY34" s="145"/>
      <c r="BZ34" s="14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14"/>
      <c r="AR35" s="145"/>
      <c r="AS35" s="114"/>
      <c r="AT35" s="145"/>
      <c r="AU35" s="114"/>
      <c r="AV35" s="145"/>
      <c r="AW35" s="114"/>
      <c r="AX35" s="145"/>
      <c r="AY35" s="146"/>
      <c r="AZ35" s="145"/>
      <c r="BA35" s="145"/>
      <c r="BB35" s="146"/>
      <c r="BC35" s="114"/>
      <c r="BD35" s="114"/>
      <c r="BE35" s="145"/>
      <c r="BF35" s="145"/>
      <c r="BG35" s="146"/>
      <c r="BH35" s="114"/>
      <c r="BI35" s="114"/>
      <c r="BJ35" s="145"/>
      <c r="BK35" s="145"/>
      <c r="BL35" s="146"/>
      <c r="BM35" s="114"/>
      <c r="BN35" s="114"/>
      <c r="BO35" s="145"/>
      <c r="BP35" s="145"/>
      <c r="BQ35" s="146"/>
      <c r="BR35" s="114"/>
      <c r="BS35" s="114"/>
      <c r="BT35" s="164"/>
      <c r="BU35" s="145"/>
      <c r="BV35" s="145"/>
      <c r="BW35" s="145"/>
      <c r="BX35" s="114"/>
      <c r="BY35" s="145"/>
      <c r="BZ35" s="14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14"/>
      <c r="AR36" s="145"/>
      <c r="AS36" s="114"/>
      <c r="AT36" s="145"/>
      <c r="AU36" s="114"/>
      <c r="AV36" s="145"/>
      <c r="AW36" s="114"/>
      <c r="AX36" s="145"/>
      <c r="AY36" s="146"/>
      <c r="AZ36" s="145"/>
      <c r="BA36" s="145"/>
      <c r="BB36" s="146"/>
      <c r="BC36" s="114"/>
      <c r="BD36" s="114"/>
      <c r="BE36" s="145"/>
      <c r="BF36" s="145"/>
      <c r="BG36" s="146"/>
      <c r="BH36" s="114"/>
      <c r="BI36" s="114"/>
      <c r="BJ36" s="145"/>
      <c r="BK36" s="145"/>
      <c r="BL36" s="146"/>
      <c r="BM36" s="114"/>
      <c r="BN36" s="114"/>
      <c r="BO36" s="145"/>
      <c r="BP36" s="145"/>
      <c r="BQ36" s="146"/>
      <c r="BR36" s="114"/>
      <c r="BS36" s="114"/>
      <c r="BT36" s="164"/>
      <c r="BU36" s="145"/>
      <c r="BV36" s="145"/>
      <c r="BW36" s="145"/>
      <c r="BX36" s="114"/>
      <c r="BY36" s="145"/>
      <c r="BZ36" s="14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14"/>
      <c r="AR37" s="145"/>
      <c r="AS37" s="114"/>
      <c r="AT37" s="145"/>
      <c r="AU37" s="114"/>
      <c r="AV37" s="145"/>
      <c r="AW37" s="114"/>
      <c r="AX37" s="145"/>
      <c r="AY37" s="146"/>
      <c r="AZ37" s="145"/>
      <c r="BA37" s="145"/>
      <c r="BB37" s="146"/>
      <c r="BC37" s="114"/>
      <c r="BD37" s="114"/>
      <c r="BE37" s="145"/>
      <c r="BF37" s="145"/>
      <c r="BG37" s="146"/>
      <c r="BH37" s="114"/>
      <c r="BI37" s="114"/>
      <c r="BJ37" s="145"/>
      <c r="BK37" s="145"/>
      <c r="BL37" s="146"/>
      <c r="BM37" s="114"/>
      <c r="BN37" s="114"/>
      <c r="BO37" s="145"/>
      <c r="BP37" s="145"/>
      <c r="BQ37" s="146"/>
      <c r="BR37" s="114"/>
      <c r="BS37" s="114"/>
      <c r="BT37" s="164"/>
      <c r="BU37" s="145"/>
      <c r="BV37" s="145"/>
      <c r="BW37" s="145"/>
      <c r="BX37" s="114"/>
      <c r="BY37" s="145"/>
      <c r="BZ37" s="14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14"/>
      <c r="AR38" s="145"/>
      <c r="AS38" s="114"/>
      <c r="AT38" s="145"/>
      <c r="AU38" s="114"/>
      <c r="AV38" s="145"/>
      <c r="AW38" s="114"/>
      <c r="AX38" s="145"/>
      <c r="AY38" s="146"/>
      <c r="AZ38" s="145"/>
      <c r="BA38" s="145"/>
      <c r="BB38" s="146"/>
      <c r="BC38" s="114"/>
      <c r="BD38" s="114"/>
      <c r="BE38" s="145"/>
      <c r="BF38" s="145"/>
      <c r="BG38" s="146"/>
      <c r="BH38" s="114"/>
      <c r="BI38" s="114"/>
      <c r="BJ38" s="145"/>
      <c r="BK38" s="145"/>
      <c r="BL38" s="146"/>
      <c r="BM38" s="114"/>
      <c r="BN38" s="114"/>
      <c r="BO38" s="145"/>
      <c r="BP38" s="145"/>
      <c r="BQ38" s="146"/>
      <c r="BR38" s="114"/>
      <c r="BS38" s="114"/>
      <c r="BT38" s="164"/>
      <c r="BU38" s="145"/>
      <c r="BV38" s="145"/>
      <c r="BW38" s="145"/>
      <c r="BX38" s="114"/>
      <c r="BY38" s="145"/>
      <c r="BZ38" s="14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45"/>
      <c r="BA39" s="145"/>
      <c r="BB39" s="146"/>
      <c r="BC39" s="114"/>
      <c r="BD39" s="114"/>
      <c r="BE39" s="145"/>
      <c r="BF39" s="145"/>
      <c r="BG39" s="146"/>
      <c r="BH39" s="114"/>
      <c r="BI39" s="114"/>
      <c r="BJ39" s="145"/>
      <c r="BK39" s="145"/>
      <c r="BL39" s="146"/>
      <c r="BM39" s="114"/>
      <c r="BN39" s="114"/>
      <c r="BO39" s="145"/>
      <c r="BP39" s="145"/>
      <c r="BQ39" s="146"/>
      <c r="BR39" s="114"/>
      <c r="BS39" s="114"/>
      <c r="BT39" s="164"/>
      <c r="BU39" s="145"/>
      <c r="BV39" s="145"/>
      <c r="BW39" s="145"/>
      <c r="BX39" s="114"/>
      <c r="BY39" s="145"/>
      <c r="BZ39" s="14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45"/>
      <c r="BA40" s="145"/>
      <c r="BB40" s="146"/>
      <c r="BC40" s="114"/>
      <c r="BD40" s="114"/>
      <c r="BE40" s="145"/>
      <c r="BF40" s="145"/>
      <c r="BG40" s="146"/>
      <c r="BH40" s="114"/>
      <c r="BI40" s="114"/>
      <c r="BJ40" s="145"/>
      <c r="BK40" s="145"/>
      <c r="BL40" s="146"/>
      <c r="BM40" s="114"/>
      <c r="BN40" s="114"/>
      <c r="BO40" s="145"/>
      <c r="BP40" s="145"/>
      <c r="BQ40" s="146"/>
      <c r="BR40" s="114"/>
      <c r="BS40" s="114"/>
      <c r="BT40" s="164"/>
      <c r="BU40" s="145"/>
      <c r="BV40" s="145"/>
      <c r="BW40" s="145"/>
      <c r="BX40" s="114"/>
      <c r="BY40" s="145"/>
      <c r="BZ40" s="14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14"/>
      <c r="AR41" s="145"/>
      <c r="AS41" s="114"/>
      <c r="AT41" s="145"/>
      <c r="AU41" s="114"/>
      <c r="AV41" s="145"/>
      <c r="AW41" s="114"/>
      <c r="AX41" s="145"/>
      <c r="AY41" s="146"/>
      <c r="AZ41" s="145"/>
      <c r="BA41" s="145"/>
      <c r="BB41" s="146"/>
      <c r="BC41" s="114"/>
      <c r="BD41" s="114"/>
      <c r="BE41" s="145"/>
      <c r="BF41" s="145"/>
      <c r="BG41" s="146"/>
      <c r="BH41" s="114"/>
      <c r="BI41" s="114"/>
      <c r="BJ41" s="145"/>
      <c r="BK41" s="145"/>
      <c r="BL41" s="146"/>
      <c r="BM41" s="114"/>
      <c r="BN41" s="114"/>
      <c r="BO41" s="145"/>
      <c r="BP41" s="145"/>
      <c r="BQ41" s="146"/>
      <c r="BR41" s="114"/>
      <c r="BS41" s="114"/>
      <c r="BT41" s="164"/>
      <c r="BU41" s="145"/>
      <c r="BV41" s="145"/>
      <c r="BW41" s="145"/>
      <c r="BX41" s="114"/>
      <c r="BY41" s="145"/>
      <c r="BZ41" s="14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45"/>
      <c r="BA42" s="145"/>
      <c r="BB42" s="146"/>
      <c r="BC42" s="114"/>
      <c r="BD42" s="114"/>
      <c r="BE42" s="145"/>
      <c r="BF42" s="145"/>
      <c r="BG42" s="146"/>
      <c r="BH42" s="114"/>
      <c r="BI42" s="114"/>
      <c r="BJ42" s="145"/>
      <c r="BK42" s="145"/>
      <c r="BL42" s="146"/>
      <c r="BM42" s="114"/>
      <c r="BN42" s="114"/>
      <c r="BO42" s="145"/>
      <c r="BP42" s="145"/>
      <c r="BQ42" s="146"/>
      <c r="BR42" s="114"/>
      <c r="BS42" s="114"/>
      <c r="BT42" s="164"/>
      <c r="BU42" s="145"/>
      <c r="BV42" s="145"/>
      <c r="BW42" s="145"/>
      <c r="BX42" s="114"/>
      <c r="BY42" s="145"/>
      <c r="BZ42" s="14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45"/>
      <c r="BA43" s="145"/>
      <c r="BB43" s="146"/>
      <c r="BC43" s="114"/>
      <c r="BD43" s="114"/>
      <c r="BE43" s="145"/>
      <c r="BF43" s="145"/>
      <c r="BG43" s="146"/>
      <c r="BH43" s="114"/>
      <c r="BI43" s="114"/>
      <c r="BJ43" s="145"/>
      <c r="BK43" s="145"/>
      <c r="BL43" s="146"/>
      <c r="BM43" s="114"/>
      <c r="BN43" s="114"/>
      <c r="BO43" s="145"/>
      <c r="BP43" s="145"/>
      <c r="BQ43" s="146"/>
      <c r="BR43" s="114"/>
      <c r="BS43" s="114"/>
      <c r="BT43" s="164"/>
      <c r="BU43" s="145"/>
      <c r="BV43" s="145"/>
      <c r="BW43" s="145"/>
      <c r="BX43" s="114"/>
      <c r="BY43" s="145"/>
      <c r="BZ43" s="14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45"/>
      <c r="BA44" s="145"/>
      <c r="BB44" s="146"/>
      <c r="BC44" s="114"/>
      <c r="BD44" s="114"/>
      <c r="BE44" s="145"/>
      <c r="BF44" s="145"/>
      <c r="BG44" s="146"/>
      <c r="BH44" s="114"/>
      <c r="BI44" s="114"/>
      <c r="BJ44" s="145"/>
      <c r="BK44" s="145"/>
      <c r="BL44" s="146"/>
      <c r="BM44" s="114"/>
      <c r="BN44" s="114"/>
      <c r="BO44" s="145"/>
      <c r="BP44" s="145"/>
      <c r="BQ44" s="146"/>
      <c r="BR44" s="114"/>
      <c r="BS44" s="114"/>
      <c r="BT44" s="164"/>
      <c r="BU44" s="145"/>
      <c r="BV44" s="145"/>
      <c r="BW44" s="145"/>
      <c r="BX44" s="114"/>
      <c r="BY44" s="145"/>
      <c r="BZ44" s="14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45"/>
      <c r="BA45" s="145"/>
      <c r="BB45" s="146"/>
      <c r="BC45" s="114"/>
      <c r="BD45" s="114"/>
      <c r="BE45" s="145"/>
      <c r="BF45" s="145"/>
      <c r="BG45" s="146"/>
      <c r="BH45" s="114"/>
      <c r="BI45" s="114"/>
      <c r="BJ45" s="145"/>
      <c r="BK45" s="145"/>
      <c r="BL45" s="146"/>
      <c r="BM45" s="114"/>
      <c r="BN45" s="114"/>
      <c r="BO45" s="145"/>
      <c r="BP45" s="145"/>
      <c r="BQ45" s="146"/>
      <c r="BR45" s="114"/>
      <c r="BS45" s="114"/>
      <c r="BT45" s="164"/>
      <c r="BU45" s="145"/>
      <c r="BV45" s="145"/>
      <c r="BW45" s="145"/>
      <c r="BX45" s="114"/>
      <c r="BY45" s="145"/>
      <c r="BZ45" s="14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45"/>
      <c r="BA46" s="145"/>
      <c r="BB46" s="146"/>
      <c r="BC46" s="114"/>
      <c r="BD46" s="114"/>
      <c r="BE46" s="145"/>
      <c r="BF46" s="145"/>
      <c r="BG46" s="146"/>
      <c r="BH46" s="114"/>
      <c r="BI46" s="114"/>
      <c r="BJ46" s="145"/>
      <c r="BK46" s="145"/>
      <c r="BL46" s="146"/>
      <c r="BM46" s="114"/>
      <c r="BN46" s="114"/>
      <c r="BO46" s="145"/>
      <c r="BP46" s="145"/>
      <c r="BQ46" s="146"/>
      <c r="BR46" s="114"/>
      <c r="BS46" s="114"/>
      <c r="BT46" s="164"/>
      <c r="BU46" s="145"/>
      <c r="BV46" s="145"/>
      <c r="BW46" s="145"/>
      <c r="BX46" s="114"/>
      <c r="BY46" s="145"/>
      <c r="BZ46" s="14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14"/>
      <c r="AR47" s="145"/>
      <c r="AS47" s="114"/>
      <c r="AT47" s="145"/>
      <c r="AU47" s="114"/>
      <c r="AV47" s="145"/>
      <c r="AW47" s="114"/>
      <c r="AX47" s="145"/>
      <c r="AY47" s="146"/>
      <c r="AZ47" s="145"/>
      <c r="BA47" s="145"/>
      <c r="BB47" s="146"/>
      <c r="BC47" s="114"/>
      <c r="BD47" s="114"/>
      <c r="BE47" s="145"/>
      <c r="BF47" s="145"/>
      <c r="BG47" s="146"/>
      <c r="BH47" s="114"/>
      <c r="BI47" s="114"/>
      <c r="BJ47" s="145"/>
      <c r="BK47" s="145"/>
      <c r="BL47" s="146"/>
      <c r="BM47" s="114"/>
      <c r="BN47" s="114"/>
      <c r="BO47" s="145"/>
      <c r="BP47" s="145"/>
      <c r="BQ47" s="146"/>
      <c r="BR47" s="114"/>
      <c r="BS47" s="114"/>
      <c r="BT47" s="164"/>
      <c r="BU47" s="145"/>
      <c r="BV47" s="145"/>
      <c r="BW47" s="145"/>
      <c r="BX47" s="114"/>
      <c r="BY47" s="145"/>
      <c r="BZ47" s="14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45"/>
      <c r="BA48" s="145"/>
      <c r="BB48" s="146"/>
      <c r="BC48" s="114"/>
      <c r="BD48" s="114"/>
      <c r="BE48" s="145"/>
      <c r="BF48" s="145"/>
      <c r="BG48" s="146"/>
      <c r="BH48" s="114"/>
      <c r="BI48" s="114"/>
      <c r="BJ48" s="145"/>
      <c r="BK48" s="145"/>
      <c r="BL48" s="146"/>
      <c r="BM48" s="114"/>
      <c r="BN48" s="114"/>
      <c r="BO48" s="145"/>
      <c r="BP48" s="145"/>
      <c r="BQ48" s="146"/>
      <c r="BR48" s="114"/>
      <c r="BS48" s="114"/>
      <c r="BT48" s="164"/>
      <c r="BU48" s="145"/>
      <c r="BV48" s="145"/>
      <c r="BW48" s="145"/>
      <c r="BX48" s="114"/>
      <c r="BY48" s="145"/>
      <c r="BZ48" s="14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45"/>
      <c r="BA49" s="145"/>
      <c r="BB49" s="146"/>
      <c r="BC49" s="114"/>
      <c r="BD49" s="114"/>
      <c r="BE49" s="145"/>
      <c r="BF49" s="145"/>
      <c r="BG49" s="146"/>
      <c r="BH49" s="114"/>
      <c r="BI49" s="114"/>
      <c r="BJ49" s="145"/>
      <c r="BK49" s="145"/>
      <c r="BL49" s="146"/>
      <c r="BM49" s="114"/>
      <c r="BN49" s="114"/>
      <c r="BO49" s="145"/>
      <c r="BP49" s="145"/>
      <c r="BQ49" s="146"/>
      <c r="BR49" s="114"/>
      <c r="BS49" s="114"/>
      <c r="BT49" s="164"/>
      <c r="BU49" s="145"/>
      <c r="BV49" s="145"/>
      <c r="BW49" s="145"/>
      <c r="BX49" s="114"/>
      <c r="BY49" s="145"/>
      <c r="BZ49" s="14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45"/>
      <c r="BA50" s="145"/>
      <c r="BB50" s="146"/>
      <c r="BC50" s="114"/>
      <c r="BD50" s="114"/>
      <c r="BE50" s="145"/>
      <c r="BF50" s="145"/>
      <c r="BG50" s="146"/>
      <c r="BH50" s="114"/>
      <c r="BI50" s="114"/>
      <c r="BJ50" s="145"/>
      <c r="BK50" s="145"/>
      <c r="BL50" s="146"/>
      <c r="BM50" s="114"/>
      <c r="BN50" s="114"/>
      <c r="BO50" s="145"/>
      <c r="BP50" s="145"/>
      <c r="BQ50" s="146"/>
      <c r="BR50" s="114"/>
      <c r="BS50" s="114"/>
      <c r="BT50" s="164"/>
      <c r="BU50" s="145"/>
      <c r="BV50" s="145"/>
      <c r="BW50" s="145"/>
      <c r="BX50" s="114"/>
      <c r="BY50" s="145"/>
      <c r="BZ50" s="14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45"/>
      <c r="BA51" s="145"/>
      <c r="BB51" s="146"/>
      <c r="BC51" s="114"/>
      <c r="BD51" s="114"/>
      <c r="BE51" s="145"/>
      <c r="BF51" s="145"/>
      <c r="BG51" s="146"/>
      <c r="BH51" s="114"/>
      <c r="BI51" s="114"/>
      <c r="BJ51" s="145"/>
      <c r="BK51" s="145"/>
      <c r="BL51" s="146"/>
      <c r="BM51" s="114"/>
      <c r="BN51" s="114"/>
      <c r="BO51" s="145"/>
      <c r="BP51" s="145"/>
      <c r="BQ51" s="146"/>
      <c r="BR51" s="114"/>
      <c r="BS51" s="114"/>
      <c r="BT51" s="164"/>
      <c r="BU51" s="145"/>
      <c r="BV51" s="145"/>
      <c r="BW51" s="145"/>
      <c r="BX51" s="114"/>
      <c r="BY51" s="145"/>
      <c r="BZ51" s="14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45"/>
      <c r="BA52" s="145"/>
      <c r="BB52" s="146"/>
      <c r="BC52" s="114"/>
      <c r="BD52" s="114"/>
      <c r="BE52" s="145"/>
      <c r="BF52" s="145"/>
      <c r="BG52" s="146"/>
      <c r="BH52" s="114"/>
      <c r="BI52" s="114"/>
      <c r="BJ52" s="145"/>
      <c r="BK52" s="145"/>
      <c r="BL52" s="146"/>
      <c r="BM52" s="114"/>
      <c r="BN52" s="114"/>
      <c r="BO52" s="145"/>
      <c r="BP52" s="145"/>
      <c r="BQ52" s="146"/>
      <c r="BR52" s="114"/>
      <c r="BS52" s="114"/>
      <c r="BT52" s="164"/>
      <c r="BU52" s="145"/>
      <c r="BV52" s="145"/>
      <c r="BW52" s="145"/>
      <c r="BX52" s="114"/>
      <c r="BY52" s="145"/>
      <c r="BZ52" s="14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14"/>
      <c r="AR53" s="145"/>
      <c r="AS53" s="114"/>
      <c r="AT53" s="145"/>
      <c r="AU53" s="114"/>
      <c r="AV53" s="145"/>
      <c r="AW53" s="114"/>
      <c r="AX53" s="145"/>
      <c r="AY53" s="146"/>
      <c r="AZ53" s="145"/>
      <c r="BA53" s="145"/>
      <c r="BB53" s="146"/>
      <c r="BC53" s="114"/>
      <c r="BD53" s="114"/>
      <c r="BE53" s="145"/>
      <c r="BF53" s="145"/>
      <c r="BG53" s="146"/>
      <c r="BH53" s="114"/>
      <c r="BI53" s="114"/>
      <c r="BJ53" s="145"/>
      <c r="BK53" s="145"/>
      <c r="BL53" s="146"/>
      <c r="BM53" s="114"/>
      <c r="BN53" s="114"/>
      <c r="BO53" s="145"/>
      <c r="BP53" s="145"/>
      <c r="BQ53" s="146"/>
      <c r="BR53" s="114"/>
      <c r="BS53" s="114"/>
      <c r="BT53" s="164"/>
      <c r="BU53" s="145"/>
      <c r="BV53" s="145"/>
      <c r="BW53" s="145"/>
      <c r="BX53" s="114"/>
      <c r="BY53" s="145"/>
      <c r="BZ53" s="14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45"/>
      <c r="BA54" s="145"/>
      <c r="BB54" s="146"/>
      <c r="BC54" s="114"/>
      <c r="BD54" s="114"/>
      <c r="BE54" s="145"/>
      <c r="BF54" s="145"/>
      <c r="BG54" s="146"/>
      <c r="BH54" s="114"/>
      <c r="BI54" s="114"/>
      <c r="BJ54" s="145"/>
      <c r="BK54" s="145"/>
      <c r="BL54" s="146"/>
      <c r="BM54" s="114"/>
      <c r="BN54" s="114"/>
      <c r="BO54" s="145"/>
      <c r="BP54" s="145"/>
      <c r="BQ54" s="146"/>
      <c r="BR54" s="114"/>
      <c r="BS54" s="114"/>
      <c r="BT54" s="164"/>
      <c r="BU54" s="145"/>
      <c r="BV54" s="145"/>
      <c r="BW54" s="145"/>
      <c r="BX54" s="114"/>
      <c r="BY54" s="145"/>
      <c r="BZ54" s="14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45"/>
      <c r="BA55" s="145"/>
      <c r="BB55" s="146"/>
      <c r="BC55" s="114"/>
      <c r="BD55" s="114"/>
      <c r="BE55" s="145"/>
      <c r="BF55" s="145"/>
      <c r="BG55" s="146"/>
      <c r="BH55" s="114"/>
      <c r="BI55" s="114"/>
      <c r="BJ55" s="145"/>
      <c r="BK55" s="145"/>
      <c r="BL55" s="146"/>
      <c r="BM55" s="114"/>
      <c r="BN55" s="114"/>
      <c r="BO55" s="145"/>
      <c r="BP55" s="145"/>
      <c r="BQ55" s="146"/>
      <c r="BR55" s="114"/>
      <c r="BS55" s="114"/>
      <c r="BT55" s="164"/>
      <c r="BU55" s="145"/>
      <c r="BV55" s="145"/>
      <c r="BW55" s="145"/>
      <c r="BX55" s="114"/>
      <c r="BY55" s="145"/>
      <c r="BZ55" s="14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45"/>
      <c r="BA56" s="145"/>
      <c r="BB56" s="146"/>
      <c r="BC56" s="114"/>
      <c r="BD56" s="114"/>
      <c r="BE56" s="145"/>
      <c r="BF56" s="145"/>
      <c r="BG56" s="146"/>
      <c r="BH56" s="114"/>
      <c r="BI56" s="114"/>
      <c r="BJ56" s="145"/>
      <c r="BK56" s="145"/>
      <c r="BL56" s="146"/>
      <c r="BM56" s="114"/>
      <c r="BN56" s="114"/>
      <c r="BO56" s="145"/>
      <c r="BP56" s="145"/>
      <c r="BQ56" s="146"/>
      <c r="BR56" s="114"/>
      <c r="BS56" s="114"/>
      <c r="BT56" s="164"/>
      <c r="BU56" s="145"/>
      <c r="BV56" s="145"/>
      <c r="BW56" s="145"/>
      <c r="BX56" s="114"/>
      <c r="BY56" s="145"/>
      <c r="BZ56" s="14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45"/>
      <c r="BA57" s="145"/>
      <c r="BB57" s="146"/>
      <c r="BC57" s="114"/>
      <c r="BD57" s="114"/>
      <c r="BE57" s="145"/>
      <c r="BF57" s="145"/>
      <c r="BG57" s="146"/>
      <c r="BH57" s="114"/>
      <c r="BI57" s="114"/>
      <c r="BJ57" s="145"/>
      <c r="BK57" s="145"/>
      <c r="BL57" s="146"/>
      <c r="BM57" s="114"/>
      <c r="BN57" s="114"/>
      <c r="BO57" s="145"/>
      <c r="BP57" s="145"/>
      <c r="BQ57" s="146"/>
      <c r="BR57" s="114"/>
      <c r="BS57" s="114"/>
      <c r="BT57" s="164"/>
      <c r="BU57" s="145"/>
      <c r="BV57" s="145"/>
      <c r="BW57" s="145"/>
      <c r="BX57" s="114"/>
      <c r="BY57" s="145"/>
      <c r="BZ57" s="14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45"/>
      <c r="BA58" s="145"/>
      <c r="BB58" s="146"/>
      <c r="BC58" s="114"/>
      <c r="BD58" s="114"/>
      <c r="BE58" s="145"/>
      <c r="BF58" s="145"/>
      <c r="BG58" s="146"/>
      <c r="BH58" s="114"/>
      <c r="BI58" s="114"/>
      <c r="BJ58" s="145"/>
      <c r="BK58" s="145"/>
      <c r="BL58" s="146"/>
      <c r="BM58" s="114"/>
      <c r="BN58" s="114"/>
      <c r="BO58" s="145"/>
      <c r="BP58" s="145"/>
      <c r="BQ58" s="146"/>
      <c r="BR58" s="114"/>
      <c r="BS58" s="114"/>
      <c r="BT58" s="164"/>
      <c r="BU58" s="145"/>
      <c r="BV58" s="145"/>
      <c r="BW58" s="145"/>
      <c r="BX58" s="114"/>
      <c r="BY58" s="145"/>
      <c r="BZ58" s="14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45"/>
      <c r="BA59" s="145"/>
      <c r="BB59" s="146"/>
      <c r="BC59" s="114"/>
      <c r="BD59" s="114"/>
      <c r="BE59" s="145"/>
      <c r="BF59" s="145"/>
      <c r="BG59" s="146"/>
      <c r="BH59" s="114"/>
      <c r="BI59" s="114"/>
      <c r="BJ59" s="145"/>
      <c r="BK59" s="145"/>
      <c r="BL59" s="146"/>
      <c r="BM59" s="114"/>
      <c r="BN59" s="114"/>
      <c r="BO59" s="145"/>
      <c r="BP59" s="145"/>
      <c r="BQ59" s="146"/>
      <c r="BR59" s="114"/>
      <c r="BS59" s="114"/>
      <c r="BT59" s="164"/>
      <c r="BU59" s="145"/>
      <c r="BV59" s="145"/>
      <c r="BW59" s="145"/>
      <c r="BX59" s="114"/>
      <c r="BY59" s="145"/>
      <c r="BZ59" s="14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45"/>
      <c r="BA60" s="145"/>
      <c r="BB60" s="146"/>
      <c r="BC60" s="114"/>
      <c r="BD60" s="114"/>
      <c r="BE60" s="145"/>
      <c r="BF60" s="145"/>
      <c r="BG60" s="146"/>
      <c r="BH60" s="114"/>
      <c r="BI60" s="114"/>
      <c r="BJ60" s="145"/>
      <c r="BK60" s="145"/>
      <c r="BL60" s="146"/>
      <c r="BM60" s="114"/>
      <c r="BN60" s="114"/>
      <c r="BO60" s="145"/>
      <c r="BP60" s="145"/>
      <c r="BQ60" s="146"/>
      <c r="BR60" s="114"/>
      <c r="BS60" s="114"/>
      <c r="BT60" s="164"/>
      <c r="BU60" s="145"/>
      <c r="BV60" s="145"/>
      <c r="BW60" s="145"/>
      <c r="BX60" s="114"/>
      <c r="BY60" s="145"/>
      <c r="BZ60" s="14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45"/>
      <c r="BA61" s="145"/>
      <c r="BB61" s="146"/>
      <c r="BC61" s="114"/>
      <c r="BD61" s="114"/>
      <c r="BE61" s="145"/>
      <c r="BF61" s="145"/>
      <c r="BG61" s="146"/>
      <c r="BH61" s="114"/>
      <c r="BI61" s="114"/>
      <c r="BJ61" s="145"/>
      <c r="BK61" s="145"/>
      <c r="BL61" s="146"/>
      <c r="BM61" s="114"/>
      <c r="BN61" s="114"/>
      <c r="BO61" s="145"/>
      <c r="BP61" s="145"/>
      <c r="BQ61" s="146"/>
      <c r="BR61" s="114"/>
      <c r="BS61" s="114"/>
      <c r="BT61" s="164"/>
      <c r="BU61" s="145"/>
      <c r="BV61" s="145"/>
      <c r="BW61" s="145"/>
      <c r="BX61" s="114"/>
      <c r="BY61" s="145"/>
      <c r="BZ61" s="14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45"/>
      <c r="BA62" s="145"/>
      <c r="BB62" s="146"/>
      <c r="BC62" s="114"/>
      <c r="BD62" s="114"/>
      <c r="BE62" s="145"/>
      <c r="BF62" s="145"/>
      <c r="BG62" s="146"/>
      <c r="BH62" s="114"/>
      <c r="BI62" s="114"/>
      <c r="BJ62" s="145"/>
      <c r="BK62" s="145"/>
      <c r="BL62" s="146"/>
      <c r="BM62" s="114"/>
      <c r="BN62" s="114"/>
      <c r="BO62" s="145"/>
      <c r="BP62" s="145"/>
      <c r="BQ62" s="146"/>
      <c r="BR62" s="114"/>
      <c r="BS62" s="114"/>
      <c r="BT62" s="164"/>
      <c r="BU62" s="145"/>
      <c r="BV62" s="145"/>
      <c r="BW62" s="145"/>
      <c r="BX62" s="114"/>
      <c r="BY62" s="145"/>
      <c r="BZ62" s="14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45"/>
      <c r="BA63" s="145"/>
      <c r="BB63" s="146"/>
      <c r="BC63" s="114"/>
      <c r="BD63" s="114"/>
      <c r="BE63" s="145"/>
      <c r="BF63" s="145"/>
      <c r="BG63" s="146"/>
      <c r="BH63" s="114"/>
      <c r="BI63" s="114"/>
      <c r="BJ63" s="145"/>
      <c r="BK63" s="145"/>
      <c r="BL63" s="146"/>
      <c r="BM63" s="114"/>
      <c r="BN63" s="114"/>
      <c r="BO63" s="145"/>
      <c r="BP63" s="145"/>
      <c r="BQ63" s="146"/>
      <c r="BR63" s="114"/>
      <c r="BS63" s="114"/>
      <c r="BT63" s="164"/>
      <c r="BU63" s="145"/>
      <c r="BV63" s="145"/>
      <c r="BW63" s="145"/>
      <c r="BX63" s="114"/>
      <c r="BY63" s="145"/>
      <c r="BZ63" s="14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45"/>
      <c r="BA64" s="145"/>
      <c r="BB64" s="146"/>
      <c r="BC64" s="114"/>
      <c r="BD64" s="114"/>
      <c r="BE64" s="145"/>
      <c r="BF64" s="145"/>
      <c r="BG64" s="146"/>
      <c r="BH64" s="114"/>
      <c r="BI64" s="114"/>
      <c r="BJ64" s="145"/>
      <c r="BK64" s="145"/>
      <c r="BL64" s="146"/>
      <c r="BM64" s="114"/>
      <c r="BN64" s="114"/>
      <c r="BO64" s="145"/>
      <c r="BP64" s="145"/>
      <c r="BQ64" s="146"/>
      <c r="BR64" s="114"/>
      <c r="BS64" s="114"/>
      <c r="BT64" s="164"/>
      <c r="BU64" s="145"/>
      <c r="BV64" s="145"/>
      <c r="BW64" s="145"/>
      <c r="BX64" s="114"/>
      <c r="BY64" s="145"/>
      <c r="BZ64" s="145"/>
      <c r="CA64" s="114"/>
      <c r="CB64" s="145"/>
      <c r="CC64" s="146"/>
      <c r="CD64" s="145"/>
    </row>
    <row r="65" ht="21" customHeight="1" thickTop="1" x14ac:dyDescent="0.3"/>
  </sheetData>
  <sheetProtection algorithmName="SHA-512" hashValue="VvGOMtSsNHE3weKQUKsTO9ngVJQQLi/MojBKiEhZxMQMyXPe5jHVNmOEUHR1ngK8uRpb8hRlY08yQwr0PaTrGg==" saltValue="KVSrJPmnNqf9/KhOPNG8Kg==" spinCount="100000" sheet="1" objects="1" scenarios="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454" priority="32" stopIfTrue="1" operator="equal">
      <formula>"Muy Alta"</formula>
    </cfRule>
    <cfRule type="containsText" dxfId="453" priority="33" operator="containsText" text="ZONA RIESGO ALTA">
      <formula>NOT(ISERROR(SEARCH("ZONA RIESGO ALTA",M5)))</formula>
    </cfRule>
    <cfRule type="containsText" dxfId="452" priority="34" operator="containsText" text="ZONA RIESGO MODERADA">
      <formula>NOT(ISERROR(SEARCH("ZONA RIESGO MODERADA",M5)))</formula>
    </cfRule>
    <cfRule type="containsText" dxfId="451" priority="35" operator="containsText" text="ZONA RIESGO BAJA">
      <formula>NOT(ISERROR(SEARCH("ZONA RIESGO BAJA",M5)))</formula>
    </cfRule>
    <cfRule type="cellIs" dxfId="450" priority="36" operator="equal">
      <formula>"Muy Baja"</formula>
    </cfRule>
  </conditionalFormatting>
  <conditionalFormatting sqref="M5:M64">
    <cfRule type="containsText" dxfId="449" priority="31" operator="containsText" text="ZONA RIESGO EXTREMA">
      <formula>NOT(ISERROR(SEARCH("ZONA RIESGO EXTREMA",M5)))</formula>
    </cfRule>
  </conditionalFormatting>
  <conditionalFormatting sqref="X5:X64">
    <cfRule type="containsText" dxfId="448" priority="28" operator="containsText" text="DEBIL">
      <formula>NOT(ISERROR(SEARCH("DEBIL",X5)))</formula>
    </cfRule>
    <cfRule type="containsText" dxfId="447" priority="29" operator="containsText" text="MODERADO">
      <formula>NOT(ISERROR(SEARCH("MODERADO",X5)))</formula>
    </cfRule>
    <cfRule type="containsText" dxfId="446" priority="30" operator="containsText" text="FUERTE">
      <formula>NOT(ISERROR(SEARCH("FUERTE",X5)))</formula>
    </cfRule>
  </conditionalFormatting>
  <conditionalFormatting sqref="AC5 AC11 AC17 AC23 AC41 AC59 AC29 AC47 AC35 AC53">
    <cfRule type="containsText" dxfId="445" priority="25" operator="containsText" text="DEBIL">
      <formula>NOT(ISERROR(SEARCH("DEBIL",AC5)))</formula>
    </cfRule>
    <cfRule type="containsText" dxfId="444" priority="26" operator="containsText" text="MODERADO">
      <formula>NOT(ISERROR(SEARCH("MODERADO",AC5)))</formula>
    </cfRule>
    <cfRule type="containsText" dxfId="443" priority="27" operator="containsText" text="FUERTE">
      <formula>NOT(ISERROR(SEARCH("FUERTE",AC5)))</formula>
    </cfRule>
  </conditionalFormatting>
  <conditionalFormatting sqref="AI5 AI11 AI17 AI23 AI29 AI35 AI41 AI47 AI53 AI59">
    <cfRule type="containsText" dxfId="442" priority="20" operator="containsText" text="casi seguro">
      <formula>NOT(ISERROR(SEARCH("casi seguro",AI5)))</formula>
    </cfRule>
    <cfRule type="containsText" dxfId="441" priority="21" operator="containsText" text="PROBABLE">
      <formula>NOT(ISERROR(SEARCH("PROBABLE",AI5)))</formula>
    </cfRule>
    <cfRule type="containsText" dxfId="440" priority="22" operator="containsText" text="posible">
      <formula>NOT(ISERROR(SEARCH("posible",AI5)))</formula>
    </cfRule>
    <cfRule type="containsText" dxfId="439" priority="23" operator="containsText" text="Improbable">
      <formula>NOT(ISERROR(SEARCH("Improbable",AI5)))</formula>
    </cfRule>
    <cfRule type="containsText" dxfId="438" priority="24" operator="containsText" text="Rara vez">
      <formula>NOT(ISERROR(SEARCH("Rara vez",AI5)))</formula>
    </cfRule>
  </conditionalFormatting>
  <conditionalFormatting sqref="AD5 AD11 AD17 AD23 AD41 AD59 AD29 AD47 AD35 AD53">
    <cfRule type="containsText" dxfId="437" priority="17" operator="containsText" text="DEBIL">
      <formula>NOT(ISERROR(SEARCH("DEBIL",AD5)))</formula>
    </cfRule>
    <cfRule type="containsText" dxfId="436" priority="18" operator="containsText" text="MODERADO">
      <formula>NOT(ISERROR(SEARCH("MODERADO",AD5)))</formula>
    </cfRule>
    <cfRule type="containsText" dxfId="435" priority="19" operator="containsText" text="FUERTE">
      <formula>NOT(ISERROR(SEARCH("FUERTE",AD5)))</formula>
    </cfRule>
  </conditionalFormatting>
  <conditionalFormatting sqref="AL5 AL11 AL17 AL23 AL29 AL35 AL41 AL47 AL53 AL59">
    <cfRule type="cellIs" dxfId="434" priority="12" stopIfTrue="1" operator="equal">
      <formula>"Muy Alta"</formula>
    </cfRule>
    <cfRule type="containsText" dxfId="433" priority="13" operator="containsText" text="ZONA RIESGO ALTA">
      <formula>NOT(ISERROR(SEARCH("ZONA RIESGO ALTA",AL5)))</formula>
    </cfRule>
    <cfRule type="containsText" dxfId="432" priority="14" operator="containsText" text="ZONA RIESGO MODERADA">
      <formula>NOT(ISERROR(SEARCH("ZONA RIESGO MODERADA",AL5)))</formula>
    </cfRule>
    <cfRule type="containsText" dxfId="431" priority="15" operator="containsText" text="ZONA RIESGO BAJA">
      <formula>NOT(ISERROR(SEARCH("ZONA RIESGO BAJA",AL5)))</formula>
    </cfRule>
    <cfRule type="cellIs" dxfId="430" priority="16" operator="equal">
      <formula>"Muy Baja"</formula>
    </cfRule>
  </conditionalFormatting>
  <conditionalFormatting sqref="AL5:AL64">
    <cfRule type="containsText" dxfId="429" priority="11" operator="containsText" text="ZONA RIESGO EXTREMA">
      <formula>NOT(ISERROR(SEARCH("ZONA RIESGO EXTREMA",AL5)))</formula>
    </cfRule>
  </conditionalFormatting>
  <conditionalFormatting sqref="AJ5 AJ11 AJ17 AJ23 AJ29 AJ35 AJ41 AJ47 AJ53 AJ59">
    <cfRule type="containsText" dxfId="428" priority="1" operator="containsText" text="casi seguro">
      <formula>NOT(ISERROR(SEARCH("casi seguro",AJ5)))</formula>
    </cfRule>
    <cfRule type="containsText" dxfId="427" priority="2" operator="containsText" text="PROBABLE">
      <formula>NOT(ISERROR(SEARCH("PROBABLE",AJ5)))</formula>
    </cfRule>
    <cfRule type="containsText" dxfId="426" priority="3" operator="containsText" text="posible">
      <formula>NOT(ISERROR(SEARCH("posible",AJ5)))</formula>
    </cfRule>
    <cfRule type="containsText" dxfId="425" priority="4" operator="containsText" text="Improbable">
      <formula>NOT(ISERROR(SEARCH("Improbable",AJ5)))</formula>
    </cfRule>
    <cfRule type="containsText" dxfId="424"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718BC162-AAD1-4EA6-A93A-F265B48B296D}"/>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40F995EE-E047-484C-89C4-D9FF2C10229F}">
            <xm:f>NOT(ISERROR(SEARCH(#REF!,AI5)))</xm:f>
            <xm:f>#REF!</xm:f>
            <x14:dxf>
              <fill>
                <gradientFill degree="180">
                  <stop position="0">
                    <color rgb="FF008744"/>
                  </stop>
                  <stop position="1">
                    <color theme="0"/>
                  </stop>
                </gradientFill>
              </fill>
            </x14:dxf>
          </x14:cfRule>
          <x14:cfRule type="containsText" priority="38" operator="containsText" id="{8C56616B-A241-4586-A4A9-C3548B437729}">
            <xm:f>NOT(ISERROR(SEARCH(#REF!,AI5)))</xm:f>
            <xm:f>#REF!</xm:f>
            <x14:dxf>
              <fill>
                <gradientFill degree="180">
                  <stop position="0">
                    <color rgb="FF008744"/>
                  </stop>
                  <stop position="1">
                    <color theme="0"/>
                  </stop>
                </gradientFill>
              </fill>
            </x14:dxf>
          </x14:cfRule>
          <x14:cfRule type="containsText" priority="39" operator="containsText" id="{F5A09076-1637-4F01-849D-58F869E8005D}">
            <xm:f>NOT(ISERROR(SEARCH(#REF!,AI5)))</xm:f>
            <xm:f>#REF!</xm:f>
            <x14:dxf>
              <fill>
                <gradientFill degree="180">
                  <stop position="0">
                    <color rgb="FF008744"/>
                  </stop>
                  <stop position="1">
                    <color rgb="FFFFFFFF"/>
                  </stop>
                </gradientFill>
              </fill>
            </x14:dxf>
          </x14:cfRule>
          <x14:cfRule type="containsText" priority="40" operator="containsText" id="{A5DC7D0F-ACF1-472A-BADC-64375DDE60A2}">
            <xm:f>NOT(ISERROR(SEARCH(#REF!,AI5)))</xm:f>
            <xm:f>#REF!</xm:f>
            <x14:dxf>
              <fill>
                <gradientFill>
                  <stop position="0">
                    <color theme="0"/>
                  </stop>
                  <stop position="1">
                    <color rgb="FFFFFF00"/>
                  </stop>
                </gradientFill>
              </fill>
            </x14:dxf>
          </x14:cfRule>
          <x14:cfRule type="containsText" priority="41" operator="containsText" id="{1C5A3093-7F3F-45B2-A1D9-476349356D9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57A8BA96-5B27-4960-B171-CE768FED605D}">
            <xm:f>NOT(ISERROR(SEARCH(#REF!,AJ5)))</xm:f>
            <xm:f>#REF!</xm:f>
            <x14:dxf>
              <fill>
                <gradientFill degree="180">
                  <stop position="0">
                    <color rgb="FF008744"/>
                  </stop>
                  <stop position="1">
                    <color theme="0"/>
                  </stop>
                </gradientFill>
              </fill>
            </x14:dxf>
          </x14:cfRule>
          <x14:cfRule type="containsText" priority="7" operator="containsText" id="{BFB47446-4A40-4C2C-999A-D084B933F83B}">
            <xm:f>NOT(ISERROR(SEARCH(#REF!,AJ5)))</xm:f>
            <xm:f>#REF!</xm:f>
            <x14:dxf>
              <fill>
                <gradientFill degree="180">
                  <stop position="0">
                    <color rgb="FF008744"/>
                  </stop>
                  <stop position="1">
                    <color theme="0"/>
                  </stop>
                </gradientFill>
              </fill>
            </x14:dxf>
          </x14:cfRule>
          <x14:cfRule type="containsText" priority="8" operator="containsText" id="{8A4AD3C8-CD30-44A8-BA36-DCF58F36124F}">
            <xm:f>NOT(ISERROR(SEARCH(#REF!,AJ5)))</xm:f>
            <xm:f>#REF!</xm:f>
            <x14:dxf>
              <fill>
                <gradientFill degree="180">
                  <stop position="0">
                    <color rgb="FF008744"/>
                  </stop>
                  <stop position="1">
                    <color rgb="FFFFFFFF"/>
                  </stop>
                </gradientFill>
              </fill>
            </x14:dxf>
          </x14:cfRule>
          <x14:cfRule type="containsText" priority="9" operator="containsText" id="{2DA6D82E-3D93-4EFF-9434-91E80D707A7D}">
            <xm:f>NOT(ISERROR(SEARCH(#REF!,AJ5)))</xm:f>
            <xm:f>#REF!</xm:f>
            <x14:dxf>
              <fill>
                <gradientFill>
                  <stop position="0">
                    <color theme="0"/>
                  </stop>
                  <stop position="1">
                    <color rgb="FFFFFF00"/>
                  </stop>
                </gradientFill>
              </fill>
            </x14:dxf>
          </x14:cfRule>
          <x14:cfRule type="containsText" priority="10" operator="containsText" id="{EFADBF6A-ABEA-45C5-9D95-51029AF7525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E201-6C25-49C5-87B2-0F671B69ADA0}">
  <dimension ref="A1:DD65"/>
  <sheetViews>
    <sheetView showGridLines="0" zoomScaleNormal="100" zoomScaleSheetLayoutView="10" zoomScalePageLayoutView="55" workbookViewId="0">
      <selection activeCell="C69" sqref="C69"/>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8.57031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8.28515625" style="148" customWidth="1"/>
    <col min="44" max="44" width="94"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2" width="23" style="1" customWidth="1"/>
    <col min="53" max="53" width="72.28515625" style="1" customWidth="1"/>
    <col min="54" max="54" width="34.42578125" style="1" customWidth="1"/>
    <col min="55" max="55" width="24.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8.8554687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30" style="148" customWidth="1"/>
    <col min="81" max="81" width="18.85546875" style="148" customWidth="1"/>
    <col min="82" max="82" width="24.1406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329.25" customHeight="1" thickTop="1" thickBot="1" x14ac:dyDescent="0.3">
      <c r="A5" s="314">
        <v>1</v>
      </c>
      <c r="B5" s="315" t="s">
        <v>415</v>
      </c>
      <c r="C5" s="315" t="s">
        <v>416</v>
      </c>
      <c r="D5" s="315" t="s">
        <v>505</v>
      </c>
      <c r="E5" s="316" t="s">
        <v>506</v>
      </c>
      <c r="F5" s="315" t="s">
        <v>103</v>
      </c>
      <c r="G5" s="315" t="s">
        <v>507</v>
      </c>
      <c r="H5" s="315" t="s">
        <v>508</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3" t="s">
        <v>509</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116</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441</v>
      </c>
      <c r="AG5" s="329">
        <f>IFERROR(_xlfn.IFS(AND(AD5="MODERADO",AE5="Directamente"),1,AND(AD5="FUERTE",AE5="Directamente"),2),"0")</f>
        <v>2</v>
      </c>
      <c r="AH5" s="329">
        <f>IFERROR(_xlfn.IFS(AND(AD5="MODERADO",AF5="Directamente"),1,AND(AD5="FUERTE",AF5="Directamente"),2,AND(AD5="FUERTE",AF5="Indirectamente"),1),"0")</f>
        <v>1</v>
      </c>
      <c r="AI5" s="325">
        <v>1</v>
      </c>
      <c r="AJ5" s="325">
        <v>4</v>
      </c>
      <c r="AK5" s="321">
        <f>+(AI5*AJ5)*4</f>
        <v>16</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26" t="s">
        <v>394</v>
      </c>
      <c r="AN5" s="175" t="s">
        <v>510</v>
      </c>
      <c r="AO5" s="202" t="s">
        <v>511</v>
      </c>
      <c r="AP5" s="164">
        <v>44926</v>
      </c>
      <c r="AQ5" s="166" t="s">
        <v>512</v>
      </c>
      <c r="AR5" s="203" t="s">
        <v>513</v>
      </c>
      <c r="AS5" s="114"/>
      <c r="AT5" s="145"/>
      <c r="AU5" s="114"/>
      <c r="AV5" s="145"/>
      <c r="AW5" s="114"/>
      <c r="AX5" s="145"/>
      <c r="AY5" s="146"/>
      <c r="AZ5" s="204" t="s">
        <v>514</v>
      </c>
      <c r="BA5" s="203" t="s">
        <v>515</v>
      </c>
      <c r="BB5" s="175" t="s">
        <v>516</v>
      </c>
      <c r="BC5" s="205" t="s">
        <v>517</v>
      </c>
      <c r="BD5" s="164" t="s">
        <v>114</v>
      </c>
      <c r="BE5" s="145"/>
      <c r="BF5" s="145"/>
      <c r="BG5" s="146"/>
      <c r="BH5" s="114"/>
      <c r="BI5" s="114"/>
      <c r="BJ5" s="145"/>
      <c r="BK5" s="145"/>
      <c r="BL5" s="146"/>
      <c r="BM5" s="114"/>
      <c r="BN5" s="114"/>
      <c r="BO5" s="145"/>
      <c r="BP5" s="145"/>
      <c r="BQ5" s="146"/>
      <c r="BR5" s="114"/>
      <c r="BS5" s="114"/>
      <c r="BT5" s="166" t="s">
        <v>518</v>
      </c>
      <c r="BU5" s="145"/>
      <c r="BV5" s="145"/>
      <c r="BW5" s="145"/>
      <c r="BX5" s="164">
        <v>44669</v>
      </c>
      <c r="BY5" s="175" t="s">
        <v>519</v>
      </c>
      <c r="BZ5" s="175" t="s">
        <v>520</v>
      </c>
      <c r="CA5" s="114">
        <v>44687</v>
      </c>
      <c r="CB5" s="187" t="s">
        <v>521</v>
      </c>
      <c r="CC5" s="145" t="s">
        <v>522</v>
      </c>
      <c r="CD5" s="145" t="s">
        <v>523</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191.25" customHeight="1" thickTop="1" thickBot="1" x14ac:dyDescent="0.35">
      <c r="A6" s="314"/>
      <c r="B6" s="315"/>
      <c r="C6" s="315"/>
      <c r="D6" s="315"/>
      <c r="E6" s="316"/>
      <c r="F6" s="315"/>
      <c r="G6" s="315"/>
      <c r="H6" s="315"/>
      <c r="I6" s="315"/>
      <c r="J6" s="314"/>
      <c r="K6" s="314"/>
      <c r="L6" s="321"/>
      <c r="M6" s="323"/>
      <c r="N6" s="174">
        <v>2</v>
      </c>
      <c r="O6" s="163" t="s">
        <v>524</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116</v>
      </c>
      <c r="AC6" s="319"/>
      <c r="AD6" s="319"/>
      <c r="AE6" s="320"/>
      <c r="AF6" s="320"/>
      <c r="AG6" s="329"/>
      <c r="AH6" s="329"/>
      <c r="AI6" s="325"/>
      <c r="AJ6" s="325"/>
      <c r="AK6" s="321"/>
      <c r="AL6" s="323"/>
      <c r="AM6" s="327"/>
      <c r="AN6" s="175" t="s">
        <v>525</v>
      </c>
      <c r="AO6" s="202" t="s">
        <v>511</v>
      </c>
      <c r="AP6" s="164">
        <v>44926</v>
      </c>
      <c r="AQ6" s="204" t="s">
        <v>526</v>
      </c>
      <c r="AR6" s="203" t="s">
        <v>527</v>
      </c>
      <c r="AS6" s="114"/>
      <c r="AT6" s="145"/>
      <c r="AU6" s="114"/>
      <c r="AV6" s="145"/>
      <c r="AW6" s="114"/>
      <c r="AX6" s="145"/>
      <c r="AY6" s="146"/>
      <c r="AZ6" s="204" t="s">
        <v>528</v>
      </c>
      <c r="BA6" s="203" t="s">
        <v>529</v>
      </c>
      <c r="BB6" s="174" t="s">
        <v>530</v>
      </c>
      <c r="BC6" s="206" t="s">
        <v>531</v>
      </c>
      <c r="BD6" s="164" t="s">
        <v>114</v>
      </c>
      <c r="BE6" s="145"/>
      <c r="BF6" s="145"/>
      <c r="BG6" s="146"/>
      <c r="BH6" s="114"/>
      <c r="BI6" s="114"/>
      <c r="BJ6" s="145"/>
      <c r="BK6" s="145"/>
      <c r="BL6" s="146"/>
      <c r="BM6" s="114"/>
      <c r="BN6" s="114"/>
      <c r="BO6" s="145"/>
      <c r="BP6" s="145"/>
      <c r="BQ6" s="146"/>
      <c r="BR6" s="114"/>
      <c r="BS6" s="114"/>
      <c r="BT6" s="166"/>
      <c r="BU6" s="145"/>
      <c r="BV6" s="145"/>
      <c r="BW6" s="145"/>
      <c r="BX6" s="164">
        <v>44669</v>
      </c>
      <c r="BY6" s="175" t="s">
        <v>532</v>
      </c>
      <c r="BZ6" s="175" t="s">
        <v>533</v>
      </c>
      <c r="CA6" s="114">
        <v>44687</v>
      </c>
      <c r="CB6" s="187" t="s">
        <v>534</v>
      </c>
      <c r="CC6" s="145" t="s">
        <v>522</v>
      </c>
      <c r="CD6" s="145" t="s">
        <v>535</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0.75" customHeight="1" thickTop="1" thickBot="1" x14ac:dyDescent="0.35">
      <c r="A7" s="314"/>
      <c r="B7" s="315"/>
      <c r="C7" s="315"/>
      <c r="D7" s="315"/>
      <c r="E7" s="316"/>
      <c r="F7" s="315"/>
      <c r="G7" s="315"/>
      <c r="H7" s="315"/>
      <c r="I7" s="315"/>
      <c r="J7" s="314"/>
      <c r="K7" s="314"/>
      <c r="L7" s="321"/>
      <c r="M7" s="323"/>
      <c r="N7" s="174">
        <v>3</v>
      </c>
      <c r="O7" s="169" t="s">
        <v>536</v>
      </c>
      <c r="P7" s="167">
        <v>15</v>
      </c>
      <c r="Q7" s="167">
        <v>15</v>
      </c>
      <c r="R7" s="167">
        <v>15</v>
      </c>
      <c r="S7" s="167">
        <v>15</v>
      </c>
      <c r="T7" s="167">
        <v>15</v>
      </c>
      <c r="U7" s="167">
        <v>15</v>
      </c>
      <c r="V7" s="167">
        <v>10</v>
      </c>
      <c r="W7" s="116">
        <f t="shared" si="1"/>
        <v>100</v>
      </c>
      <c r="X7" s="117" t="str">
        <f t="shared" si="0"/>
        <v>FUERTE</v>
      </c>
      <c r="Y7" s="168" t="s">
        <v>146</v>
      </c>
      <c r="Z7" s="118" t="str">
        <f t="shared" si="2"/>
        <v>FUERTE</v>
      </c>
      <c r="AA7" s="116" t="str">
        <f t="shared" si="3"/>
        <v>NO</v>
      </c>
      <c r="AB7" s="167" t="s">
        <v>116</v>
      </c>
      <c r="AC7" s="319"/>
      <c r="AD7" s="319"/>
      <c r="AE7" s="320"/>
      <c r="AF7" s="320"/>
      <c r="AG7" s="329"/>
      <c r="AH7" s="329"/>
      <c r="AI7" s="325"/>
      <c r="AJ7" s="325"/>
      <c r="AK7" s="321"/>
      <c r="AL7" s="323"/>
      <c r="AM7" s="327"/>
      <c r="AN7" s="175"/>
      <c r="AO7" s="174"/>
      <c r="AP7" s="164"/>
      <c r="AQ7" s="204"/>
      <c r="AR7" s="175"/>
      <c r="AS7" s="114"/>
      <c r="AT7" s="145"/>
      <c r="AU7" s="114"/>
      <c r="AV7" s="145"/>
      <c r="AW7" s="114"/>
      <c r="AX7" s="145"/>
      <c r="AY7" s="146"/>
      <c r="AZ7" s="166">
        <v>44651</v>
      </c>
      <c r="BA7" s="203" t="s">
        <v>529</v>
      </c>
      <c r="BB7" s="174" t="s">
        <v>530</v>
      </c>
      <c r="BC7" s="206" t="s">
        <v>531</v>
      </c>
      <c r="BD7" s="164" t="s">
        <v>114</v>
      </c>
      <c r="BE7" s="145"/>
      <c r="BF7" s="145"/>
      <c r="BG7" s="146"/>
      <c r="BH7" s="114"/>
      <c r="BI7" s="114"/>
      <c r="BJ7" s="145"/>
      <c r="BK7" s="145"/>
      <c r="BL7" s="146"/>
      <c r="BM7" s="114"/>
      <c r="BN7" s="114"/>
      <c r="BO7" s="145"/>
      <c r="BP7" s="145"/>
      <c r="BQ7" s="146"/>
      <c r="BR7" s="114"/>
      <c r="BS7" s="114"/>
      <c r="BT7" s="164"/>
      <c r="BU7" s="145"/>
      <c r="BV7" s="145"/>
      <c r="BW7" s="145"/>
      <c r="BX7" s="164">
        <v>44669</v>
      </c>
      <c r="BY7" s="175" t="s">
        <v>532</v>
      </c>
      <c r="BZ7" s="175"/>
      <c r="CA7" s="114">
        <v>44687</v>
      </c>
      <c r="CB7" s="187" t="s">
        <v>537</v>
      </c>
      <c r="CC7" s="145" t="s">
        <v>538</v>
      </c>
      <c r="CD7" s="145" t="s">
        <v>464</v>
      </c>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64"/>
      <c r="AR8" s="175"/>
      <c r="AS8" s="114"/>
      <c r="AT8" s="145"/>
      <c r="AU8" s="114"/>
      <c r="AV8" s="145"/>
      <c r="AW8" s="114"/>
      <c r="AX8" s="145"/>
      <c r="AY8" s="146"/>
      <c r="AZ8" s="175"/>
      <c r="BA8" s="175"/>
      <c r="BB8" s="174"/>
      <c r="BC8" s="164"/>
      <c r="BD8" s="164"/>
      <c r="BE8" s="145"/>
      <c r="BF8" s="145"/>
      <c r="BG8" s="146"/>
      <c r="BH8" s="114"/>
      <c r="BI8" s="114"/>
      <c r="BJ8" s="145"/>
      <c r="BK8" s="145"/>
      <c r="BL8" s="146"/>
      <c r="BM8" s="114"/>
      <c r="BN8" s="114"/>
      <c r="BO8" s="145"/>
      <c r="BP8" s="145"/>
      <c r="BQ8" s="146"/>
      <c r="BR8" s="114"/>
      <c r="BS8" s="114"/>
      <c r="BT8" s="164"/>
      <c r="BU8" s="145"/>
      <c r="BV8" s="145"/>
      <c r="BW8" s="145"/>
      <c r="BX8" s="164"/>
      <c r="BY8" s="175"/>
      <c r="BZ8" s="17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64"/>
      <c r="AR9" s="175"/>
      <c r="AS9" s="114"/>
      <c r="AT9" s="145"/>
      <c r="AU9" s="114"/>
      <c r="AV9" s="145"/>
      <c r="AW9" s="114"/>
      <c r="AX9" s="145"/>
      <c r="AY9" s="146"/>
      <c r="AZ9" s="175"/>
      <c r="BA9" s="175"/>
      <c r="BB9" s="174"/>
      <c r="BC9" s="164"/>
      <c r="BD9" s="164"/>
      <c r="BE9" s="145"/>
      <c r="BF9" s="145"/>
      <c r="BG9" s="146"/>
      <c r="BH9" s="114"/>
      <c r="BI9" s="114"/>
      <c r="BJ9" s="145"/>
      <c r="BK9" s="145"/>
      <c r="BL9" s="146"/>
      <c r="BM9" s="114"/>
      <c r="BN9" s="114"/>
      <c r="BO9" s="145"/>
      <c r="BP9" s="145"/>
      <c r="BQ9" s="146"/>
      <c r="BR9" s="114"/>
      <c r="BS9" s="114"/>
      <c r="BT9" s="164"/>
      <c r="BU9" s="145"/>
      <c r="BV9" s="145"/>
      <c r="BW9" s="145"/>
      <c r="BX9" s="164"/>
      <c r="BY9" s="175"/>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64"/>
      <c r="AR10" s="175"/>
      <c r="AS10" s="114"/>
      <c r="AT10" s="145"/>
      <c r="AU10" s="114"/>
      <c r="AV10" s="145"/>
      <c r="AW10" s="114"/>
      <c r="AX10" s="145"/>
      <c r="AY10" s="146"/>
      <c r="AZ10" s="175"/>
      <c r="BA10" s="175"/>
      <c r="BB10" s="174"/>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64"/>
      <c r="AR11" s="175"/>
      <c r="AS11" s="114"/>
      <c r="AT11" s="145"/>
      <c r="AU11" s="114"/>
      <c r="AV11" s="145"/>
      <c r="AW11" s="114"/>
      <c r="AX11" s="145"/>
      <c r="AY11" s="146"/>
      <c r="AZ11" s="175"/>
      <c r="BA11" s="175"/>
      <c r="BB11" s="174"/>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64"/>
      <c r="AR12" s="175"/>
      <c r="AS12" s="114"/>
      <c r="AT12" s="145"/>
      <c r="AU12" s="114"/>
      <c r="AV12" s="145"/>
      <c r="AW12" s="114"/>
      <c r="AX12" s="145"/>
      <c r="AY12" s="146"/>
      <c r="AZ12" s="175"/>
      <c r="BA12" s="175"/>
      <c r="BB12" s="174"/>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75"/>
      <c r="BA13" s="175"/>
      <c r="BB13" s="174"/>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75"/>
      <c r="BA14" s="175"/>
      <c r="BB14" s="174"/>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75"/>
      <c r="BA15" s="175"/>
      <c r="BB15" s="174"/>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64"/>
      <c r="AR16" s="175"/>
      <c r="AS16" s="114"/>
      <c r="AT16" s="145"/>
      <c r="AU16" s="114"/>
      <c r="AV16" s="145"/>
      <c r="AW16" s="114"/>
      <c r="AX16" s="145"/>
      <c r="AY16" s="146"/>
      <c r="AZ16" s="175"/>
      <c r="BA16" s="175"/>
      <c r="BB16" s="174"/>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64"/>
      <c r="AR17" s="17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64"/>
      <c r="AR18" s="17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64"/>
      <c r="AR19" s="17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64"/>
      <c r="AR20" s="17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64"/>
      <c r="AR21" s="17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64"/>
      <c r="AR22" s="17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14"/>
      <c r="AR23" s="14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14"/>
      <c r="AR24" s="14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14"/>
      <c r="AR25" s="14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14"/>
      <c r="AR26" s="14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14"/>
      <c r="AR27" s="14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14"/>
      <c r="AR28" s="14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14"/>
      <c r="AR29" s="14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14"/>
      <c r="AR30" s="14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14"/>
      <c r="AR31" s="14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14"/>
      <c r="AR32" s="14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14"/>
      <c r="AR33" s="14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14"/>
      <c r="AR34" s="14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14"/>
      <c r="AR35" s="14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14"/>
      <c r="AR36" s="14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14"/>
      <c r="AR37" s="14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14"/>
      <c r="AR38" s="14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14"/>
      <c r="AR41" s="14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14"/>
      <c r="AR47" s="14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14"/>
      <c r="AR53" s="14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ht="21" customHeight="1" thickTop="1" x14ac:dyDescent="0.3"/>
  </sheetData>
  <sheetProtection algorithmName="SHA-512" hashValue="30UAwOZLBrPGIYM4rQNm6mTloAud//S45vwN+hkZcciMCpS8jmLD/N4y7JR4ezWugI5X8N6ZolTzAXzsFpWaTQ==" saltValue="TLg6q/YjM1KdpxrQ+uYZCg==" spinCount="100000" sheet="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413" priority="32" stopIfTrue="1" operator="equal">
      <formula>"Muy Alta"</formula>
    </cfRule>
    <cfRule type="containsText" dxfId="412" priority="33" operator="containsText" text="ZONA RIESGO ALTA">
      <formula>NOT(ISERROR(SEARCH("ZONA RIESGO ALTA",M5)))</formula>
    </cfRule>
    <cfRule type="containsText" dxfId="411" priority="34" operator="containsText" text="ZONA RIESGO MODERADA">
      <formula>NOT(ISERROR(SEARCH("ZONA RIESGO MODERADA",M5)))</formula>
    </cfRule>
    <cfRule type="containsText" dxfId="410" priority="35" operator="containsText" text="ZONA RIESGO BAJA">
      <formula>NOT(ISERROR(SEARCH("ZONA RIESGO BAJA",M5)))</formula>
    </cfRule>
    <cfRule type="cellIs" dxfId="409" priority="36" operator="equal">
      <formula>"Muy Baja"</formula>
    </cfRule>
  </conditionalFormatting>
  <conditionalFormatting sqref="M5:M64">
    <cfRule type="containsText" dxfId="408" priority="31" operator="containsText" text="ZONA RIESGO EXTREMA">
      <formula>NOT(ISERROR(SEARCH("ZONA RIESGO EXTREMA",M5)))</formula>
    </cfRule>
  </conditionalFormatting>
  <conditionalFormatting sqref="X5:X64">
    <cfRule type="containsText" dxfId="407" priority="28" operator="containsText" text="DEBIL">
      <formula>NOT(ISERROR(SEARCH("DEBIL",X5)))</formula>
    </cfRule>
    <cfRule type="containsText" dxfId="406" priority="29" operator="containsText" text="MODERADO">
      <formula>NOT(ISERROR(SEARCH("MODERADO",X5)))</formula>
    </cfRule>
    <cfRule type="containsText" dxfId="405" priority="30" operator="containsText" text="FUERTE">
      <formula>NOT(ISERROR(SEARCH("FUERTE",X5)))</formula>
    </cfRule>
  </conditionalFormatting>
  <conditionalFormatting sqref="AC5 AC11 AC17 AC23 AC41 AC59 AC29 AC47 AC35 AC53">
    <cfRule type="containsText" dxfId="404" priority="25" operator="containsText" text="DEBIL">
      <formula>NOT(ISERROR(SEARCH("DEBIL",AC5)))</formula>
    </cfRule>
    <cfRule type="containsText" dxfId="403" priority="26" operator="containsText" text="MODERADO">
      <formula>NOT(ISERROR(SEARCH("MODERADO",AC5)))</formula>
    </cfRule>
    <cfRule type="containsText" dxfId="402" priority="27" operator="containsText" text="FUERTE">
      <formula>NOT(ISERROR(SEARCH("FUERTE",AC5)))</formula>
    </cfRule>
  </conditionalFormatting>
  <conditionalFormatting sqref="AI5 AI11 AI17 AI23 AI29 AI35 AI41 AI47 AI53 AI59">
    <cfRule type="containsText" dxfId="401" priority="20" operator="containsText" text="casi seguro">
      <formula>NOT(ISERROR(SEARCH("casi seguro",AI5)))</formula>
    </cfRule>
    <cfRule type="containsText" dxfId="400" priority="21" operator="containsText" text="PROBABLE">
      <formula>NOT(ISERROR(SEARCH("PROBABLE",AI5)))</formula>
    </cfRule>
    <cfRule type="containsText" dxfId="399" priority="22" operator="containsText" text="posible">
      <formula>NOT(ISERROR(SEARCH("posible",AI5)))</formula>
    </cfRule>
    <cfRule type="containsText" dxfId="398" priority="23" operator="containsText" text="Improbable">
      <formula>NOT(ISERROR(SEARCH("Improbable",AI5)))</formula>
    </cfRule>
    <cfRule type="containsText" dxfId="397" priority="24" operator="containsText" text="Rara vez">
      <formula>NOT(ISERROR(SEARCH("Rara vez",AI5)))</formula>
    </cfRule>
  </conditionalFormatting>
  <conditionalFormatting sqref="AD5 AD11 AD17 AD23 AD41 AD59 AD29 AD47 AD35 AD53">
    <cfRule type="containsText" dxfId="396" priority="17" operator="containsText" text="DEBIL">
      <formula>NOT(ISERROR(SEARCH("DEBIL",AD5)))</formula>
    </cfRule>
    <cfRule type="containsText" dxfId="395" priority="18" operator="containsText" text="MODERADO">
      <formula>NOT(ISERROR(SEARCH("MODERADO",AD5)))</formula>
    </cfRule>
    <cfRule type="containsText" dxfId="394" priority="19" operator="containsText" text="FUERTE">
      <formula>NOT(ISERROR(SEARCH("FUERTE",AD5)))</formula>
    </cfRule>
  </conditionalFormatting>
  <conditionalFormatting sqref="AL5 AL11 AL17 AL23 AL29 AL35 AL41 AL47 AL53 AL59">
    <cfRule type="cellIs" dxfId="393" priority="12" stopIfTrue="1" operator="equal">
      <formula>"Muy Alta"</formula>
    </cfRule>
    <cfRule type="containsText" dxfId="392" priority="13" operator="containsText" text="ZONA RIESGO ALTA">
      <formula>NOT(ISERROR(SEARCH("ZONA RIESGO ALTA",AL5)))</formula>
    </cfRule>
    <cfRule type="containsText" dxfId="391" priority="14" operator="containsText" text="ZONA RIESGO MODERADA">
      <formula>NOT(ISERROR(SEARCH("ZONA RIESGO MODERADA",AL5)))</formula>
    </cfRule>
    <cfRule type="containsText" dxfId="390" priority="15" operator="containsText" text="ZONA RIESGO BAJA">
      <formula>NOT(ISERROR(SEARCH("ZONA RIESGO BAJA",AL5)))</formula>
    </cfRule>
    <cfRule type="cellIs" dxfId="389" priority="16" operator="equal">
      <formula>"Muy Baja"</formula>
    </cfRule>
  </conditionalFormatting>
  <conditionalFormatting sqref="AL5:AL64">
    <cfRule type="containsText" dxfId="388" priority="11" operator="containsText" text="ZONA RIESGO EXTREMA">
      <formula>NOT(ISERROR(SEARCH("ZONA RIESGO EXTREMA",AL5)))</formula>
    </cfRule>
  </conditionalFormatting>
  <conditionalFormatting sqref="AJ5 AJ11 AJ17 AJ23 AJ29 AJ35 AJ41 AJ47 AJ53 AJ59">
    <cfRule type="containsText" dxfId="387" priority="1" operator="containsText" text="casi seguro">
      <formula>NOT(ISERROR(SEARCH("casi seguro",AJ5)))</formula>
    </cfRule>
    <cfRule type="containsText" dxfId="386" priority="2" operator="containsText" text="PROBABLE">
      <formula>NOT(ISERROR(SEARCH("PROBABLE",AJ5)))</formula>
    </cfRule>
    <cfRule type="containsText" dxfId="385" priority="3" operator="containsText" text="posible">
      <formula>NOT(ISERROR(SEARCH("posible",AJ5)))</formula>
    </cfRule>
    <cfRule type="containsText" dxfId="384" priority="4" operator="containsText" text="Improbable">
      <formula>NOT(ISERROR(SEARCH("Improbable",AJ5)))</formula>
    </cfRule>
    <cfRule type="containsText" dxfId="383"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3EA08DE-DAE4-4CF7-B46B-2D3257A5DAFF}"/>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2589E49E-3A43-4B3F-8DA5-E30879209098}">
            <xm:f>NOT(ISERROR(SEARCH(#REF!,AI5)))</xm:f>
            <xm:f>#REF!</xm:f>
            <x14:dxf>
              <fill>
                <gradientFill degree="180">
                  <stop position="0">
                    <color rgb="FF008744"/>
                  </stop>
                  <stop position="1">
                    <color theme="0"/>
                  </stop>
                </gradientFill>
              </fill>
            </x14:dxf>
          </x14:cfRule>
          <x14:cfRule type="containsText" priority="38" operator="containsText" id="{F7127CD4-DC84-4173-A24B-19BF32749F3F}">
            <xm:f>NOT(ISERROR(SEARCH(#REF!,AI5)))</xm:f>
            <xm:f>#REF!</xm:f>
            <x14:dxf>
              <fill>
                <gradientFill degree="180">
                  <stop position="0">
                    <color rgb="FF008744"/>
                  </stop>
                  <stop position="1">
                    <color theme="0"/>
                  </stop>
                </gradientFill>
              </fill>
            </x14:dxf>
          </x14:cfRule>
          <x14:cfRule type="containsText" priority="39" operator="containsText" id="{79E59E7B-201C-498C-8B83-4317D0435F19}">
            <xm:f>NOT(ISERROR(SEARCH(#REF!,AI5)))</xm:f>
            <xm:f>#REF!</xm:f>
            <x14:dxf>
              <fill>
                <gradientFill degree="180">
                  <stop position="0">
                    <color rgb="FF008744"/>
                  </stop>
                  <stop position="1">
                    <color rgb="FFFFFFFF"/>
                  </stop>
                </gradientFill>
              </fill>
            </x14:dxf>
          </x14:cfRule>
          <x14:cfRule type="containsText" priority="40" operator="containsText" id="{55949378-7625-420D-A70F-611F42AD610C}">
            <xm:f>NOT(ISERROR(SEARCH(#REF!,AI5)))</xm:f>
            <xm:f>#REF!</xm:f>
            <x14:dxf>
              <fill>
                <gradientFill>
                  <stop position="0">
                    <color theme="0"/>
                  </stop>
                  <stop position="1">
                    <color rgb="FFFFFF00"/>
                  </stop>
                </gradientFill>
              </fill>
            </x14:dxf>
          </x14:cfRule>
          <x14:cfRule type="containsText" priority="41" operator="containsText" id="{035BF746-4B3F-4F8A-B2BD-2603CCB88EE3}">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6CAE0C8C-299C-49A9-AEC1-C4FDF2B8D9FA}">
            <xm:f>NOT(ISERROR(SEARCH(#REF!,AJ5)))</xm:f>
            <xm:f>#REF!</xm:f>
            <x14:dxf>
              <fill>
                <gradientFill degree="180">
                  <stop position="0">
                    <color rgb="FF008744"/>
                  </stop>
                  <stop position="1">
                    <color theme="0"/>
                  </stop>
                </gradientFill>
              </fill>
            </x14:dxf>
          </x14:cfRule>
          <x14:cfRule type="containsText" priority="7" operator="containsText" id="{919A95A5-97DA-477C-981D-CA788885C0C4}">
            <xm:f>NOT(ISERROR(SEARCH(#REF!,AJ5)))</xm:f>
            <xm:f>#REF!</xm:f>
            <x14:dxf>
              <fill>
                <gradientFill degree="180">
                  <stop position="0">
                    <color rgb="FF008744"/>
                  </stop>
                  <stop position="1">
                    <color theme="0"/>
                  </stop>
                </gradientFill>
              </fill>
            </x14:dxf>
          </x14:cfRule>
          <x14:cfRule type="containsText" priority="8" operator="containsText" id="{BEE527D5-330F-4E2B-97A9-166922ABC1C2}">
            <xm:f>NOT(ISERROR(SEARCH(#REF!,AJ5)))</xm:f>
            <xm:f>#REF!</xm:f>
            <x14:dxf>
              <fill>
                <gradientFill degree="180">
                  <stop position="0">
                    <color rgb="FF008744"/>
                  </stop>
                  <stop position="1">
                    <color rgb="FFFFFFFF"/>
                  </stop>
                </gradientFill>
              </fill>
            </x14:dxf>
          </x14:cfRule>
          <x14:cfRule type="containsText" priority="9" operator="containsText" id="{4E2E6D05-6756-4A25-B38E-AC82F7D6FF38}">
            <xm:f>NOT(ISERROR(SEARCH(#REF!,AJ5)))</xm:f>
            <xm:f>#REF!</xm:f>
            <x14:dxf>
              <fill>
                <gradientFill>
                  <stop position="0">
                    <color theme="0"/>
                  </stop>
                  <stop position="1">
                    <color rgb="FFFFFF00"/>
                  </stop>
                </gradientFill>
              </fill>
            </x14:dxf>
          </x14:cfRule>
          <x14:cfRule type="containsText" priority="10" operator="containsText" id="{9EE69CAF-9EF5-40BA-A172-9CC9EBB4DF5E}">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820C-C896-44BD-9942-DD21523EA1B4}">
  <dimension ref="A1:DD65"/>
  <sheetViews>
    <sheetView showGridLines="0" topLeftCell="AN1" zoomScale="99" zoomScaleNormal="99" zoomScaleSheetLayoutView="10" zoomScalePageLayoutView="55" workbookViewId="0">
      <selection activeCell="CA6" sqref="CA6"/>
    </sheetView>
  </sheetViews>
  <sheetFormatPr baseColWidth="10" defaultColWidth="11.42578125" defaultRowHeight="21" customHeight="1" x14ac:dyDescent="0.3"/>
  <cols>
    <col min="1" max="1" width="4" style="213" bestFit="1" customWidth="1"/>
    <col min="2" max="4" width="18.7109375" style="214" customWidth="1"/>
    <col min="5" max="5" width="32.42578125" style="1" customWidth="1"/>
    <col min="6" max="6" width="14.140625" style="213" customWidth="1"/>
    <col min="7" max="7" width="13.140625" style="213" customWidth="1"/>
    <col min="8" max="8" width="18.5703125" style="213" customWidth="1"/>
    <col min="9" max="9" width="19" style="215"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16" hidden="1" customWidth="1"/>
    <col min="26" max="26" width="31" style="217"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48" customWidth="1"/>
    <col min="44" max="44" width="18.5703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3" width="23" style="148" customWidth="1"/>
    <col min="54" max="54" width="18.85546875" style="148" customWidth="1"/>
    <col min="55" max="55" width="16.85546875" style="148" customWidth="1"/>
    <col min="56" max="56" width="19.5703125" style="148"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8.85546875" style="1" customWidth="1"/>
    <col min="73" max="74" width="23" style="148" hidden="1" customWidth="1"/>
    <col min="75" max="75" width="18.5703125" style="148" hidden="1" customWidth="1"/>
    <col min="76" max="76" width="20.5703125" style="148" customWidth="1"/>
    <col min="77" max="77" width="23" style="148" customWidth="1"/>
    <col min="78" max="78" width="18.5703125" style="148" customWidth="1"/>
    <col min="79" max="79" width="20.5703125" style="148" customWidth="1"/>
    <col min="80" max="80" width="23" style="148" customWidth="1"/>
    <col min="81" max="81" width="18.85546875" style="148" customWidth="1"/>
    <col min="82" max="82" width="49.85546875" style="148" customWidth="1"/>
    <col min="83" max="16384" width="11.42578125" style="148"/>
  </cols>
  <sheetData>
    <row r="1" spans="1:108" ht="21" customHeight="1" x14ac:dyDescent="0.3">
      <c r="A1" s="151"/>
      <c r="B1" s="152"/>
      <c r="C1" s="152"/>
      <c r="D1" s="152"/>
      <c r="E1" s="148"/>
      <c r="F1" s="151"/>
      <c r="G1" s="151"/>
      <c r="H1" s="151"/>
      <c r="I1" s="153"/>
      <c r="J1" s="148"/>
      <c r="K1" s="148"/>
      <c r="L1" s="148"/>
      <c r="M1" s="148"/>
      <c r="N1" s="148"/>
      <c r="O1" s="148"/>
      <c r="P1" s="148"/>
      <c r="Q1" s="148"/>
      <c r="R1" s="148"/>
      <c r="S1" s="148"/>
      <c r="T1" s="148"/>
      <c r="U1" s="148"/>
      <c r="V1" s="148"/>
      <c r="W1" s="148"/>
      <c r="X1" s="148"/>
      <c r="Y1" s="154"/>
      <c r="Z1" s="155"/>
      <c r="AA1" s="148"/>
      <c r="AB1" s="148"/>
      <c r="AC1" s="148"/>
      <c r="AD1" s="148"/>
      <c r="AE1" s="148"/>
      <c r="AF1" s="148"/>
      <c r="AG1" s="148"/>
      <c r="AH1" s="148"/>
      <c r="AI1" s="148"/>
      <c r="AJ1" s="148"/>
      <c r="AK1" s="148"/>
      <c r="AL1" s="148"/>
      <c r="AM1" s="148"/>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8"/>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384.75" customHeight="1" thickTop="1" thickBot="1" x14ac:dyDescent="0.3">
      <c r="A5" s="314">
        <v>1</v>
      </c>
      <c r="B5" s="315" t="s">
        <v>413</v>
      </c>
      <c r="C5" s="315" t="s">
        <v>414</v>
      </c>
      <c r="D5" s="315" t="s">
        <v>539</v>
      </c>
      <c r="E5" s="316" t="s">
        <v>540</v>
      </c>
      <c r="F5" s="315" t="s">
        <v>103</v>
      </c>
      <c r="G5" s="315" t="s">
        <v>541</v>
      </c>
      <c r="H5" s="315" t="s">
        <v>542</v>
      </c>
      <c r="I5" s="315" t="s">
        <v>144</v>
      </c>
      <c r="J5" s="314">
        <v>1</v>
      </c>
      <c r="K5" s="314">
        <v>4</v>
      </c>
      <c r="L5" s="321">
        <f>+(J5*K5)*4</f>
        <v>16</v>
      </c>
      <c r="M5" s="322" t="str">
        <f>IF(OR(AND(J5=3,K5=4),AND(J5=2,K5=5),AND(J5=2,K5=5),AND(L5=20),AND(L5&gt;=52,L5&lt;=100)),"ZONA RIESGO EXTREMA",IF(OR(AND(J5=5,K5=2),AND(J5=4,K5=3),AND(J5=1,K5=4),AND(L5=16),AND(L5&gt;=28,L5&lt;=48)),"ZONA RIESGO ALTA",IF(OR(AND(J5=1,K5=3),AND(J5=4,K5=1),AND(L5=24)),"ZONA RIESGO MODERADA",IF(AND(L5&gt;=4,L5&lt;=16),"ZONA RIESGO BAJA"))))</f>
        <v>ZONA RIESGO ALTA</v>
      </c>
      <c r="N5" s="174">
        <v>1</v>
      </c>
      <c r="O5" s="163" t="s">
        <v>543</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116</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440</v>
      </c>
      <c r="AG5" s="329">
        <f>IFERROR(_xlfn.IFS(AND(AD5="MODERADO",AE5="Directamente"),1,AND(AD5="FUERTE",AE5="Directamente"),2),"0")</f>
        <v>2</v>
      </c>
      <c r="AH5" s="329" t="str">
        <f>IFERROR(_xlfn.IFS(AND(AD5="MODERADO",AF5="Directamente"),1,AND(AD5="FUERTE",AF5="Directamente"),2,AND(AD5="FUERTE",AF5="Indirectamente"),1),"0")</f>
        <v>0</v>
      </c>
      <c r="AI5" s="325">
        <v>1</v>
      </c>
      <c r="AJ5" s="325">
        <v>4</v>
      </c>
      <c r="AK5" s="321">
        <f>+(AI5*AJ5)*4</f>
        <v>16</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26" t="s">
        <v>394</v>
      </c>
      <c r="AN5" s="175" t="s">
        <v>544</v>
      </c>
      <c r="AO5" s="174" t="s">
        <v>545</v>
      </c>
      <c r="AP5" s="164">
        <v>44926</v>
      </c>
      <c r="AQ5" s="207" t="s">
        <v>546</v>
      </c>
      <c r="AR5" s="145" t="s">
        <v>547</v>
      </c>
      <c r="AS5" s="114"/>
      <c r="AT5" s="145"/>
      <c r="AU5" s="114"/>
      <c r="AV5" s="145"/>
      <c r="AW5" s="114"/>
      <c r="AX5" s="145"/>
      <c r="AY5" s="146"/>
      <c r="AZ5" s="207" t="s">
        <v>546</v>
      </c>
      <c r="BA5" s="208" t="s">
        <v>548</v>
      </c>
      <c r="BB5" s="209" t="s">
        <v>549</v>
      </c>
      <c r="BC5" s="145" t="s">
        <v>550</v>
      </c>
      <c r="BD5" s="114" t="s">
        <v>114</v>
      </c>
      <c r="BE5" s="145"/>
      <c r="BF5" s="145"/>
      <c r="BG5" s="146"/>
      <c r="BH5" s="114"/>
      <c r="BI5" s="114"/>
      <c r="BJ5" s="145"/>
      <c r="BK5" s="145"/>
      <c r="BL5" s="146"/>
      <c r="BM5" s="114"/>
      <c r="BN5" s="114"/>
      <c r="BO5" s="145"/>
      <c r="BP5" s="145"/>
      <c r="BQ5" s="146"/>
      <c r="BR5" s="114"/>
      <c r="BS5" s="114"/>
      <c r="BT5" s="166" t="s">
        <v>482</v>
      </c>
      <c r="BU5" s="145"/>
      <c r="BV5" s="145"/>
      <c r="BW5" s="145"/>
      <c r="BX5" s="114">
        <v>44669</v>
      </c>
      <c r="BY5" s="145" t="s">
        <v>551</v>
      </c>
      <c r="BZ5" s="145" t="s">
        <v>552</v>
      </c>
      <c r="CA5" s="114">
        <v>44685</v>
      </c>
      <c r="CB5" s="210" t="s">
        <v>553</v>
      </c>
      <c r="CC5" s="211" t="s">
        <v>554</v>
      </c>
      <c r="CD5" s="211" t="s">
        <v>774</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189.75" customHeight="1" thickTop="1" thickBot="1" x14ac:dyDescent="0.35">
      <c r="A6" s="314"/>
      <c r="B6" s="315"/>
      <c r="C6" s="315"/>
      <c r="D6" s="315"/>
      <c r="E6" s="316"/>
      <c r="F6" s="315"/>
      <c r="G6" s="315"/>
      <c r="H6" s="315"/>
      <c r="I6" s="315"/>
      <c r="J6" s="314"/>
      <c r="K6" s="314"/>
      <c r="L6" s="321"/>
      <c r="M6" s="323"/>
      <c r="N6" s="174">
        <v>2</v>
      </c>
      <c r="O6" s="163" t="s">
        <v>555</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116</v>
      </c>
      <c r="AC6" s="319"/>
      <c r="AD6" s="319"/>
      <c r="AE6" s="320"/>
      <c r="AF6" s="320"/>
      <c r="AG6" s="329"/>
      <c r="AH6" s="329"/>
      <c r="AI6" s="325"/>
      <c r="AJ6" s="325"/>
      <c r="AK6" s="321"/>
      <c r="AL6" s="323"/>
      <c r="AM6" s="327"/>
      <c r="AN6" s="175" t="s">
        <v>556</v>
      </c>
      <c r="AO6" s="174" t="s">
        <v>545</v>
      </c>
      <c r="AP6" s="164">
        <v>44926</v>
      </c>
      <c r="AQ6" s="207" t="s">
        <v>557</v>
      </c>
      <c r="AR6" s="145" t="s">
        <v>558</v>
      </c>
      <c r="AS6" s="114"/>
      <c r="AT6" s="145"/>
      <c r="AU6" s="114"/>
      <c r="AV6" s="145"/>
      <c r="AW6" s="114"/>
      <c r="AX6" s="145"/>
      <c r="AY6" s="146"/>
      <c r="AZ6" s="207" t="s">
        <v>546</v>
      </c>
      <c r="BA6" s="208" t="s">
        <v>559</v>
      </c>
      <c r="BB6" s="209" t="s">
        <v>549</v>
      </c>
      <c r="BC6" s="114" t="s">
        <v>560</v>
      </c>
      <c r="BD6" s="114" t="s">
        <v>114</v>
      </c>
      <c r="BE6" s="145"/>
      <c r="BF6" s="145"/>
      <c r="BG6" s="146"/>
      <c r="BH6" s="114"/>
      <c r="BI6" s="114"/>
      <c r="BJ6" s="145"/>
      <c r="BK6" s="145"/>
      <c r="BL6" s="146"/>
      <c r="BM6" s="114"/>
      <c r="BN6" s="114"/>
      <c r="BO6" s="145"/>
      <c r="BP6" s="145"/>
      <c r="BQ6" s="146"/>
      <c r="BR6" s="114"/>
      <c r="BS6" s="114"/>
      <c r="BT6" s="166" t="s">
        <v>488</v>
      </c>
      <c r="BU6" s="145"/>
      <c r="BV6" s="145"/>
      <c r="BW6" s="145"/>
      <c r="BX6" s="114">
        <v>44669</v>
      </c>
      <c r="BY6" s="145" t="s">
        <v>551</v>
      </c>
      <c r="BZ6" s="145" t="s">
        <v>552</v>
      </c>
      <c r="CA6" s="212">
        <v>44685</v>
      </c>
      <c r="CB6" s="210" t="s">
        <v>561</v>
      </c>
      <c r="CC6" s="210" t="s">
        <v>562</v>
      </c>
      <c r="CD6" s="211" t="s">
        <v>775</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5"/>
      <c r="E7" s="316"/>
      <c r="F7" s="315"/>
      <c r="G7" s="315"/>
      <c r="H7" s="315"/>
      <c r="I7" s="315"/>
      <c r="J7" s="314"/>
      <c r="K7" s="314"/>
      <c r="L7" s="321"/>
      <c r="M7" s="323"/>
      <c r="N7" s="174">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5"/>
      <c r="AO7" s="174"/>
      <c r="AP7" s="164"/>
      <c r="AQ7" s="114"/>
      <c r="AR7" s="145"/>
      <c r="AS7" s="114"/>
      <c r="AT7" s="145"/>
      <c r="AU7" s="114"/>
      <c r="AV7" s="145"/>
      <c r="AW7" s="114"/>
      <c r="AX7" s="145"/>
      <c r="AY7" s="146"/>
      <c r="AZ7" s="145"/>
      <c r="BA7" s="145"/>
      <c r="BB7" s="146"/>
      <c r="BC7" s="114"/>
      <c r="BD7" s="114"/>
      <c r="BE7" s="145"/>
      <c r="BF7" s="145"/>
      <c r="BG7" s="146"/>
      <c r="BH7" s="114"/>
      <c r="BI7" s="114"/>
      <c r="BJ7" s="145"/>
      <c r="BK7" s="145"/>
      <c r="BL7" s="146"/>
      <c r="BM7" s="114"/>
      <c r="BN7" s="114"/>
      <c r="BO7" s="145"/>
      <c r="BP7" s="145"/>
      <c r="BQ7" s="146"/>
      <c r="BR7" s="114"/>
      <c r="BS7" s="114"/>
      <c r="BT7" s="164"/>
      <c r="BU7" s="145"/>
      <c r="BV7" s="145"/>
      <c r="BW7" s="145"/>
      <c r="BX7" s="114"/>
      <c r="BY7" s="145"/>
      <c r="BZ7" s="14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14"/>
      <c r="AR8" s="145"/>
      <c r="AS8" s="114"/>
      <c r="AT8" s="145"/>
      <c r="AU8" s="114"/>
      <c r="AV8" s="145"/>
      <c r="AW8" s="114"/>
      <c r="AX8" s="145"/>
      <c r="AY8" s="146"/>
      <c r="AZ8" s="145"/>
      <c r="BA8" s="145"/>
      <c r="BB8" s="146"/>
      <c r="BC8" s="114"/>
      <c r="BD8" s="114"/>
      <c r="BE8" s="145"/>
      <c r="BF8" s="145"/>
      <c r="BG8" s="146"/>
      <c r="BH8" s="114"/>
      <c r="BI8" s="114"/>
      <c r="BJ8" s="145"/>
      <c r="BK8" s="145"/>
      <c r="BL8" s="146"/>
      <c r="BM8" s="114"/>
      <c r="BN8" s="114"/>
      <c r="BO8" s="145"/>
      <c r="BP8" s="145"/>
      <c r="BQ8" s="146"/>
      <c r="BR8" s="114"/>
      <c r="BS8" s="114"/>
      <c r="BT8" s="164"/>
      <c r="BU8" s="145"/>
      <c r="BV8" s="145"/>
      <c r="BW8" s="145"/>
      <c r="BX8" s="114"/>
      <c r="BY8" s="145"/>
      <c r="BZ8" s="14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14"/>
      <c r="AR9" s="145"/>
      <c r="AS9" s="114"/>
      <c r="AT9" s="145"/>
      <c r="AU9" s="114"/>
      <c r="AV9" s="145"/>
      <c r="AW9" s="114"/>
      <c r="AX9" s="145"/>
      <c r="AY9" s="146"/>
      <c r="AZ9" s="145"/>
      <c r="BA9" s="145"/>
      <c r="BB9" s="146"/>
      <c r="BC9" s="114"/>
      <c r="BD9" s="114"/>
      <c r="BE9" s="145"/>
      <c r="BF9" s="145"/>
      <c r="BG9" s="146"/>
      <c r="BH9" s="114"/>
      <c r="BI9" s="114"/>
      <c r="BJ9" s="145"/>
      <c r="BK9" s="145"/>
      <c r="BL9" s="146"/>
      <c r="BM9" s="114"/>
      <c r="BN9" s="114"/>
      <c r="BO9" s="145"/>
      <c r="BP9" s="145"/>
      <c r="BQ9" s="146"/>
      <c r="BR9" s="114"/>
      <c r="BS9" s="114"/>
      <c r="BT9" s="164"/>
      <c r="BU9" s="145"/>
      <c r="BV9" s="145"/>
      <c r="BW9" s="145"/>
      <c r="BX9" s="114"/>
      <c r="BY9" s="145"/>
      <c r="BZ9" s="14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14"/>
      <c r="AR10" s="145"/>
      <c r="AS10" s="114"/>
      <c r="AT10" s="145"/>
      <c r="AU10" s="114"/>
      <c r="AV10" s="145"/>
      <c r="AW10" s="114"/>
      <c r="AX10" s="145"/>
      <c r="AY10" s="146"/>
      <c r="AZ10" s="145"/>
      <c r="BA10" s="145"/>
      <c r="BB10" s="146"/>
      <c r="BC10" s="114"/>
      <c r="BD10" s="114"/>
      <c r="BE10" s="145"/>
      <c r="BF10" s="145"/>
      <c r="BG10" s="146"/>
      <c r="BH10" s="114"/>
      <c r="BI10" s="114"/>
      <c r="BJ10" s="145"/>
      <c r="BK10" s="145"/>
      <c r="BL10" s="146"/>
      <c r="BM10" s="114"/>
      <c r="BN10" s="114"/>
      <c r="BO10" s="145"/>
      <c r="BP10" s="145"/>
      <c r="BQ10" s="146"/>
      <c r="BR10" s="114"/>
      <c r="BS10" s="114"/>
      <c r="BT10" s="164"/>
      <c r="BU10" s="145"/>
      <c r="BV10" s="145"/>
      <c r="BW10" s="145"/>
      <c r="BX10" s="114"/>
      <c r="BY10" s="145"/>
      <c r="BZ10" s="14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14"/>
      <c r="AR11" s="145"/>
      <c r="AS11" s="114"/>
      <c r="AT11" s="145"/>
      <c r="AU11" s="114"/>
      <c r="AV11" s="145"/>
      <c r="AW11" s="114"/>
      <c r="AX11" s="145"/>
      <c r="AY11" s="146"/>
      <c r="AZ11" s="145"/>
      <c r="BA11" s="145"/>
      <c r="BB11" s="146"/>
      <c r="BC11" s="114"/>
      <c r="BD11" s="114"/>
      <c r="BE11" s="145"/>
      <c r="BF11" s="145"/>
      <c r="BG11" s="146"/>
      <c r="BH11" s="114"/>
      <c r="BI11" s="114"/>
      <c r="BJ11" s="145"/>
      <c r="BK11" s="145"/>
      <c r="BL11" s="146"/>
      <c r="BM11" s="114"/>
      <c r="BN11" s="114"/>
      <c r="BO11" s="145"/>
      <c r="BP11" s="145"/>
      <c r="BQ11" s="146"/>
      <c r="BR11" s="114"/>
      <c r="BS11" s="114"/>
      <c r="BT11" s="164"/>
      <c r="BU11" s="145"/>
      <c r="BV11" s="145"/>
      <c r="BW11" s="145"/>
      <c r="BX11" s="114"/>
      <c r="BY11" s="145"/>
      <c r="BZ11" s="14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14"/>
      <c r="AR12" s="145"/>
      <c r="AS12" s="114"/>
      <c r="AT12" s="145"/>
      <c r="AU12" s="114"/>
      <c r="AV12" s="145"/>
      <c r="AW12" s="114"/>
      <c r="AX12" s="145"/>
      <c r="AY12" s="146"/>
      <c r="AZ12" s="145"/>
      <c r="BA12" s="145"/>
      <c r="BB12" s="146"/>
      <c r="BC12" s="114"/>
      <c r="BD12" s="114"/>
      <c r="BE12" s="145"/>
      <c r="BF12" s="145"/>
      <c r="BG12" s="146"/>
      <c r="BH12" s="114"/>
      <c r="BI12" s="114"/>
      <c r="BJ12" s="145"/>
      <c r="BK12" s="145"/>
      <c r="BL12" s="146"/>
      <c r="BM12" s="114"/>
      <c r="BN12" s="114"/>
      <c r="BO12" s="145"/>
      <c r="BP12" s="145"/>
      <c r="BQ12" s="146"/>
      <c r="BR12" s="114"/>
      <c r="BS12" s="114"/>
      <c r="BT12" s="164"/>
      <c r="BU12" s="145"/>
      <c r="BV12" s="145"/>
      <c r="BW12" s="145"/>
      <c r="BX12" s="114"/>
      <c r="BY12" s="145"/>
      <c r="BZ12" s="14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14"/>
      <c r="AR13" s="145"/>
      <c r="AS13" s="114"/>
      <c r="AT13" s="145"/>
      <c r="AU13" s="114"/>
      <c r="AV13" s="145"/>
      <c r="AW13" s="114"/>
      <c r="AX13" s="145"/>
      <c r="AY13" s="146"/>
      <c r="AZ13" s="145"/>
      <c r="BA13" s="145"/>
      <c r="BB13" s="146"/>
      <c r="BC13" s="114"/>
      <c r="BD13" s="114"/>
      <c r="BE13" s="145"/>
      <c r="BF13" s="145"/>
      <c r="BG13" s="146"/>
      <c r="BH13" s="114"/>
      <c r="BI13" s="114"/>
      <c r="BJ13" s="145"/>
      <c r="BK13" s="145"/>
      <c r="BL13" s="146"/>
      <c r="BM13" s="114"/>
      <c r="BN13" s="114"/>
      <c r="BO13" s="145"/>
      <c r="BP13" s="145"/>
      <c r="BQ13" s="146"/>
      <c r="BR13" s="114"/>
      <c r="BS13" s="114"/>
      <c r="BT13" s="164"/>
      <c r="BU13" s="145"/>
      <c r="BV13" s="145"/>
      <c r="BW13" s="145"/>
      <c r="BX13" s="114"/>
      <c r="BY13" s="145"/>
      <c r="BZ13" s="14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14"/>
      <c r="AR14" s="145"/>
      <c r="AS14" s="114"/>
      <c r="AT14" s="145"/>
      <c r="AU14" s="114"/>
      <c r="AV14" s="145"/>
      <c r="AW14" s="114"/>
      <c r="AX14" s="145"/>
      <c r="AY14" s="146"/>
      <c r="AZ14" s="145"/>
      <c r="BA14" s="145"/>
      <c r="BB14" s="146"/>
      <c r="BC14" s="114"/>
      <c r="BD14" s="114"/>
      <c r="BE14" s="145"/>
      <c r="BF14" s="145"/>
      <c r="BG14" s="146"/>
      <c r="BH14" s="114"/>
      <c r="BI14" s="114"/>
      <c r="BJ14" s="145"/>
      <c r="BK14" s="145"/>
      <c r="BL14" s="146"/>
      <c r="BM14" s="114"/>
      <c r="BN14" s="114"/>
      <c r="BO14" s="145"/>
      <c r="BP14" s="145"/>
      <c r="BQ14" s="146"/>
      <c r="BR14" s="114"/>
      <c r="BS14" s="114"/>
      <c r="BT14" s="164"/>
      <c r="BU14" s="145"/>
      <c r="BV14" s="145"/>
      <c r="BW14" s="145"/>
      <c r="BX14" s="114"/>
      <c r="BY14" s="145"/>
      <c r="BZ14" s="14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14"/>
      <c r="AR15" s="145"/>
      <c r="AS15" s="114"/>
      <c r="AT15" s="145"/>
      <c r="AU15" s="114"/>
      <c r="AV15" s="145"/>
      <c r="AW15" s="114"/>
      <c r="AX15" s="145"/>
      <c r="AY15" s="146"/>
      <c r="AZ15" s="145"/>
      <c r="BA15" s="145"/>
      <c r="BB15" s="146"/>
      <c r="BC15" s="114"/>
      <c r="BD15" s="114"/>
      <c r="BE15" s="145"/>
      <c r="BF15" s="145"/>
      <c r="BG15" s="146"/>
      <c r="BH15" s="114"/>
      <c r="BI15" s="114"/>
      <c r="BJ15" s="145"/>
      <c r="BK15" s="145"/>
      <c r="BL15" s="146"/>
      <c r="BM15" s="114"/>
      <c r="BN15" s="114"/>
      <c r="BO15" s="145"/>
      <c r="BP15" s="145"/>
      <c r="BQ15" s="146"/>
      <c r="BR15" s="114"/>
      <c r="BS15" s="114"/>
      <c r="BT15" s="164"/>
      <c r="BU15" s="145"/>
      <c r="BV15" s="145"/>
      <c r="BW15" s="145"/>
      <c r="BX15" s="114"/>
      <c r="BY15" s="145"/>
      <c r="BZ15" s="14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14"/>
      <c r="AR16" s="145"/>
      <c r="AS16" s="114"/>
      <c r="AT16" s="145"/>
      <c r="AU16" s="114"/>
      <c r="AV16" s="145"/>
      <c r="AW16" s="114"/>
      <c r="AX16" s="145"/>
      <c r="AY16" s="146"/>
      <c r="AZ16" s="145"/>
      <c r="BA16" s="145"/>
      <c r="BB16" s="146"/>
      <c r="BC16" s="114"/>
      <c r="BD16" s="114"/>
      <c r="BE16" s="145"/>
      <c r="BF16" s="145"/>
      <c r="BG16" s="146"/>
      <c r="BH16" s="114"/>
      <c r="BI16" s="114"/>
      <c r="BJ16" s="145"/>
      <c r="BK16" s="145"/>
      <c r="BL16" s="146"/>
      <c r="BM16" s="114"/>
      <c r="BN16" s="114"/>
      <c r="BO16" s="145"/>
      <c r="BP16" s="145"/>
      <c r="BQ16" s="146"/>
      <c r="BR16" s="114"/>
      <c r="BS16" s="114"/>
      <c r="BT16" s="164"/>
      <c r="BU16" s="145"/>
      <c r="BV16" s="145"/>
      <c r="BW16" s="145"/>
      <c r="BX16" s="114"/>
      <c r="BY16" s="145"/>
      <c r="BZ16" s="14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14"/>
      <c r="AR17" s="145"/>
      <c r="AS17" s="114"/>
      <c r="AT17" s="145"/>
      <c r="AU17" s="114"/>
      <c r="AV17" s="145"/>
      <c r="AW17" s="114"/>
      <c r="AX17" s="145"/>
      <c r="AY17" s="146"/>
      <c r="AZ17" s="145"/>
      <c r="BA17" s="145"/>
      <c r="BB17" s="146"/>
      <c r="BC17" s="114"/>
      <c r="BD17" s="114"/>
      <c r="BE17" s="145"/>
      <c r="BF17" s="145"/>
      <c r="BG17" s="146"/>
      <c r="BH17" s="114"/>
      <c r="BI17" s="114"/>
      <c r="BJ17" s="145"/>
      <c r="BK17" s="145"/>
      <c r="BL17" s="146"/>
      <c r="BM17" s="114"/>
      <c r="BN17" s="114"/>
      <c r="BO17" s="145"/>
      <c r="BP17" s="145"/>
      <c r="BQ17" s="146"/>
      <c r="BR17" s="114"/>
      <c r="BS17" s="114"/>
      <c r="BT17" s="164"/>
      <c r="BU17" s="145"/>
      <c r="BV17" s="145"/>
      <c r="BW17" s="145"/>
      <c r="BX17" s="114"/>
      <c r="BY17" s="145"/>
      <c r="BZ17" s="14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14"/>
      <c r="AR18" s="145"/>
      <c r="AS18" s="114"/>
      <c r="AT18" s="145"/>
      <c r="AU18" s="114"/>
      <c r="AV18" s="145"/>
      <c r="AW18" s="114"/>
      <c r="AX18" s="145"/>
      <c r="AY18" s="146"/>
      <c r="AZ18" s="145"/>
      <c r="BA18" s="145"/>
      <c r="BB18" s="146"/>
      <c r="BC18" s="114"/>
      <c r="BD18" s="114"/>
      <c r="BE18" s="145"/>
      <c r="BF18" s="145"/>
      <c r="BG18" s="146"/>
      <c r="BH18" s="114"/>
      <c r="BI18" s="114"/>
      <c r="BJ18" s="145"/>
      <c r="BK18" s="145"/>
      <c r="BL18" s="146"/>
      <c r="BM18" s="114"/>
      <c r="BN18" s="114"/>
      <c r="BO18" s="145"/>
      <c r="BP18" s="145"/>
      <c r="BQ18" s="146"/>
      <c r="BR18" s="114"/>
      <c r="BS18" s="114"/>
      <c r="BT18" s="164"/>
      <c r="BU18" s="145"/>
      <c r="BV18" s="145"/>
      <c r="BW18" s="145"/>
      <c r="BX18" s="114"/>
      <c r="BY18" s="145"/>
      <c r="BZ18" s="14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14"/>
      <c r="AR19" s="145"/>
      <c r="AS19" s="114"/>
      <c r="AT19" s="145"/>
      <c r="AU19" s="114"/>
      <c r="AV19" s="145"/>
      <c r="AW19" s="114"/>
      <c r="AX19" s="145"/>
      <c r="AY19" s="146"/>
      <c r="AZ19" s="145"/>
      <c r="BA19" s="145"/>
      <c r="BB19" s="146"/>
      <c r="BC19" s="114"/>
      <c r="BD19" s="114"/>
      <c r="BE19" s="145"/>
      <c r="BF19" s="145"/>
      <c r="BG19" s="146"/>
      <c r="BH19" s="114"/>
      <c r="BI19" s="114"/>
      <c r="BJ19" s="145"/>
      <c r="BK19" s="145"/>
      <c r="BL19" s="146"/>
      <c r="BM19" s="114"/>
      <c r="BN19" s="114"/>
      <c r="BO19" s="145"/>
      <c r="BP19" s="145"/>
      <c r="BQ19" s="146"/>
      <c r="BR19" s="114"/>
      <c r="BS19" s="114"/>
      <c r="BT19" s="164"/>
      <c r="BU19" s="145"/>
      <c r="BV19" s="145"/>
      <c r="BW19" s="145"/>
      <c r="BX19" s="114"/>
      <c r="BY19" s="145"/>
      <c r="BZ19" s="14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14"/>
      <c r="AR20" s="145"/>
      <c r="AS20" s="114"/>
      <c r="AT20" s="145"/>
      <c r="AU20" s="114"/>
      <c r="AV20" s="145"/>
      <c r="AW20" s="114"/>
      <c r="AX20" s="145"/>
      <c r="AY20" s="146"/>
      <c r="AZ20" s="145"/>
      <c r="BA20" s="145"/>
      <c r="BB20" s="146"/>
      <c r="BC20" s="114"/>
      <c r="BD20" s="114"/>
      <c r="BE20" s="145"/>
      <c r="BF20" s="145"/>
      <c r="BG20" s="146"/>
      <c r="BH20" s="114"/>
      <c r="BI20" s="114"/>
      <c r="BJ20" s="145"/>
      <c r="BK20" s="145"/>
      <c r="BL20" s="146"/>
      <c r="BM20" s="114"/>
      <c r="BN20" s="114"/>
      <c r="BO20" s="145"/>
      <c r="BP20" s="145"/>
      <c r="BQ20" s="146"/>
      <c r="BR20" s="114"/>
      <c r="BS20" s="114"/>
      <c r="BT20" s="164"/>
      <c r="BU20" s="145"/>
      <c r="BV20" s="145"/>
      <c r="BW20" s="145"/>
      <c r="BX20" s="114"/>
      <c r="BY20" s="145"/>
      <c r="BZ20" s="14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14"/>
      <c r="AR21" s="145"/>
      <c r="AS21" s="114"/>
      <c r="AT21" s="145"/>
      <c r="AU21" s="114"/>
      <c r="AV21" s="145"/>
      <c r="AW21" s="114"/>
      <c r="AX21" s="145"/>
      <c r="AY21" s="146"/>
      <c r="AZ21" s="145"/>
      <c r="BA21" s="145"/>
      <c r="BB21" s="146"/>
      <c r="BC21" s="114"/>
      <c r="BD21" s="114"/>
      <c r="BE21" s="145"/>
      <c r="BF21" s="145"/>
      <c r="BG21" s="146"/>
      <c r="BH21" s="114"/>
      <c r="BI21" s="114"/>
      <c r="BJ21" s="145"/>
      <c r="BK21" s="145"/>
      <c r="BL21" s="146"/>
      <c r="BM21" s="114"/>
      <c r="BN21" s="114"/>
      <c r="BO21" s="145"/>
      <c r="BP21" s="145"/>
      <c r="BQ21" s="146"/>
      <c r="BR21" s="114"/>
      <c r="BS21" s="114"/>
      <c r="BT21" s="164"/>
      <c r="BU21" s="145"/>
      <c r="BV21" s="145"/>
      <c r="BW21" s="145"/>
      <c r="BX21" s="114"/>
      <c r="BY21" s="145"/>
      <c r="BZ21" s="14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14"/>
      <c r="AR22" s="145"/>
      <c r="AS22" s="114"/>
      <c r="AT22" s="145"/>
      <c r="AU22" s="114"/>
      <c r="AV22" s="145"/>
      <c r="AW22" s="114"/>
      <c r="AX22" s="145"/>
      <c r="AY22" s="146"/>
      <c r="AZ22" s="145"/>
      <c r="BA22" s="145"/>
      <c r="BB22" s="146"/>
      <c r="BC22" s="114"/>
      <c r="BD22" s="114"/>
      <c r="BE22" s="145"/>
      <c r="BF22" s="145"/>
      <c r="BG22" s="146"/>
      <c r="BH22" s="114"/>
      <c r="BI22" s="114"/>
      <c r="BJ22" s="145"/>
      <c r="BK22" s="145"/>
      <c r="BL22" s="146"/>
      <c r="BM22" s="114"/>
      <c r="BN22" s="114"/>
      <c r="BO22" s="145"/>
      <c r="BP22" s="145"/>
      <c r="BQ22" s="146"/>
      <c r="BR22" s="114"/>
      <c r="BS22" s="114"/>
      <c r="BT22" s="164"/>
      <c r="BU22" s="145"/>
      <c r="BV22" s="145"/>
      <c r="BW22" s="145"/>
      <c r="BX22" s="114"/>
      <c r="BY22" s="145"/>
      <c r="BZ22" s="14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14"/>
      <c r="AR23" s="145"/>
      <c r="AS23" s="114"/>
      <c r="AT23" s="145"/>
      <c r="AU23" s="114"/>
      <c r="AV23" s="145"/>
      <c r="AW23" s="114"/>
      <c r="AX23" s="145"/>
      <c r="AY23" s="146"/>
      <c r="AZ23" s="145"/>
      <c r="BA23" s="145"/>
      <c r="BB23" s="146"/>
      <c r="BC23" s="114"/>
      <c r="BD23" s="114"/>
      <c r="BE23" s="145"/>
      <c r="BF23" s="145"/>
      <c r="BG23" s="146"/>
      <c r="BH23" s="114"/>
      <c r="BI23" s="114"/>
      <c r="BJ23" s="145"/>
      <c r="BK23" s="145"/>
      <c r="BL23" s="146"/>
      <c r="BM23" s="114"/>
      <c r="BN23" s="114"/>
      <c r="BO23" s="145"/>
      <c r="BP23" s="145"/>
      <c r="BQ23" s="146"/>
      <c r="BR23" s="114"/>
      <c r="BS23" s="114"/>
      <c r="BT23" s="164"/>
      <c r="BU23" s="145"/>
      <c r="BV23" s="145"/>
      <c r="BW23" s="145"/>
      <c r="BX23" s="114"/>
      <c r="BY23" s="145"/>
      <c r="BZ23" s="14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14"/>
      <c r="AR24" s="145"/>
      <c r="AS24" s="114"/>
      <c r="AT24" s="145"/>
      <c r="AU24" s="114"/>
      <c r="AV24" s="145"/>
      <c r="AW24" s="114"/>
      <c r="AX24" s="145"/>
      <c r="AY24" s="146"/>
      <c r="AZ24" s="145"/>
      <c r="BA24" s="145"/>
      <c r="BB24" s="146"/>
      <c r="BC24" s="114"/>
      <c r="BD24" s="114"/>
      <c r="BE24" s="145"/>
      <c r="BF24" s="145"/>
      <c r="BG24" s="146"/>
      <c r="BH24" s="114"/>
      <c r="BI24" s="114"/>
      <c r="BJ24" s="145"/>
      <c r="BK24" s="145"/>
      <c r="BL24" s="146"/>
      <c r="BM24" s="114"/>
      <c r="BN24" s="114"/>
      <c r="BO24" s="145"/>
      <c r="BP24" s="145"/>
      <c r="BQ24" s="146"/>
      <c r="BR24" s="114"/>
      <c r="BS24" s="114"/>
      <c r="BT24" s="164"/>
      <c r="BU24" s="145"/>
      <c r="BV24" s="145"/>
      <c r="BW24" s="145"/>
      <c r="BX24" s="114"/>
      <c r="BY24" s="145"/>
      <c r="BZ24" s="14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14"/>
      <c r="AR25" s="145"/>
      <c r="AS25" s="114"/>
      <c r="AT25" s="145"/>
      <c r="AU25" s="114"/>
      <c r="AV25" s="145"/>
      <c r="AW25" s="114"/>
      <c r="AX25" s="145"/>
      <c r="AY25" s="146"/>
      <c r="AZ25" s="145"/>
      <c r="BA25" s="145"/>
      <c r="BB25" s="146"/>
      <c r="BC25" s="114"/>
      <c r="BD25" s="114"/>
      <c r="BE25" s="145"/>
      <c r="BF25" s="145"/>
      <c r="BG25" s="146"/>
      <c r="BH25" s="114"/>
      <c r="BI25" s="114"/>
      <c r="BJ25" s="145"/>
      <c r="BK25" s="145"/>
      <c r="BL25" s="146"/>
      <c r="BM25" s="114"/>
      <c r="BN25" s="114"/>
      <c r="BO25" s="145"/>
      <c r="BP25" s="145"/>
      <c r="BQ25" s="146"/>
      <c r="BR25" s="114"/>
      <c r="BS25" s="114"/>
      <c r="BT25" s="164"/>
      <c r="BU25" s="145"/>
      <c r="BV25" s="145"/>
      <c r="BW25" s="145"/>
      <c r="BX25" s="114"/>
      <c r="BY25" s="145"/>
      <c r="BZ25" s="14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14"/>
      <c r="AR26" s="145"/>
      <c r="AS26" s="114"/>
      <c r="AT26" s="145"/>
      <c r="AU26" s="114"/>
      <c r="AV26" s="145"/>
      <c r="AW26" s="114"/>
      <c r="AX26" s="145"/>
      <c r="AY26" s="146"/>
      <c r="AZ26" s="145"/>
      <c r="BA26" s="145"/>
      <c r="BB26" s="146"/>
      <c r="BC26" s="114"/>
      <c r="BD26" s="114"/>
      <c r="BE26" s="145"/>
      <c r="BF26" s="145"/>
      <c r="BG26" s="146"/>
      <c r="BH26" s="114"/>
      <c r="BI26" s="114"/>
      <c r="BJ26" s="145"/>
      <c r="BK26" s="145"/>
      <c r="BL26" s="146"/>
      <c r="BM26" s="114"/>
      <c r="BN26" s="114"/>
      <c r="BO26" s="145"/>
      <c r="BP26" s="145"/>
      <c r="BQ26" s="146"/>
      <c r="BR26" s="114"/>
      <c r="BS26" s="114"/>
      <c r="BT26" s="164"/>
      <c r="BU26" s="145"/>
      <c r="BV26" s="145"/>
      <c r="BW26" s="145"/>
      <c r="BX26" s="114"/>
      <c r="BY26" s="145"/>
      <c r="BZ26" s="14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14"/>
      <c r="AR27" s="145"/>
      <c r="AS27" s="114"/>
      <c r="AT27" s="145"/>
      <c r="AU27" s="114"/>
      <c r="AV27" s="145"/>
      <c r="AW27" s="114"/>
      <c r="AX27" s="145"/>
      <c r="AY27" s="146"/>
      <c r="AZ27" s="145"/>
      <c r="BA27" s="145"/>
      <c r="BB27" s="146"/>
      <c r="BC27" s="114"/>
      <c r="BD27" s="114"/>
      <c r="BE27" s="145"/>
      <c r="BF27" s="145"/>
      <c r="BG27" s="146"/>
      <c r="BH27" s="114"/>
      <c r="BI27" s="114"/>
      <c r="BJ27" s="145"/>
      <c r="BK27" s="145"/>
      <c r="BL27" s="146"/>
      <c r="BM27" s="114"/>
      <c r="BN27" s="114"/>
      <c r="BO27" s="145"/>
      <c r="BP27" s="145"/>
      <c r="BQ27" s="146"/>
      <c r="BR27" s="114"/>
      <c r="BS27" s="114"/>
      <c r="BT27" s="164"/>
      <c r="BU27" s="145"/>
      <c r="BV27" s="145"/>
      <c r="BW27" s="145"/>
      <c r="BX27" s="114"/>
      <c r="BY27" s="145"/>
      <c r="BZ27" s="14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14"/>
      <c r="AR28" s="145"/>
      <c r="AS28" s="114"/>
      <c r="AT28" s="145"/>
      <c r="AU28" s="114"/>
      <c r="AV28" s="145"/>
      <c r="AW28" s="114"/>
      <c r="AX28" s="145"/>
      <c r="AY28" s="146"/>
      <c r="AZ28" s="145"/>
      <c r="BA28" s="145"/>
      <c r="BB28" s="146"/>
      <c r="BC28" s="114"/>
      <c r="BD28" s="114"/>
      <c r="BE28" s="145"/>
      <c r="BF28" s="145"/>
      <c r="BG28" s="146"/>
      <c r="BH28" s="114"/>
      <c r="BI28" s="114"/>
      <c r="BJ28" s="145"/>
      <c r="BK28" s="145"/>
      <c r="BL28" s="146"/>
      <c r="BM28" s="114"/>
      <c r="BN28" s="114"/>
      <c r="BO28" s="145"/>
      <c r="BP28" s="145"/>
      <c r="BQ28" s="146"/>
      <c r="BR28" s="114"/>
      <c r="BS28" s="114"/>
      <c r="BT28" s="164"/>
      <c r="BU28" s="145"/>
      <c r="BV28" s="145"/>
      <c r="BW28" s="145"/>
      <c r="BX28" s="114"/>
      <c r="BY28" s="145"/>
      <c r="BZ28" s="14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14"/>
      <c r="AR29" s="145"/>
      <c r="AS29" s="114"/>
      <c r="AT29" s="145"/>
      <c r="AU29" s="114"/>
      <c r="AV29" s="145"/>
      <c r="AW29" s="114"/>
      <c r="AX29" s="145"/>
      <c r="AY29" s="146"/>
      <c r="AZ29" s="145"/>
      <c r="BA29" s="145"/>
      <c r="BB29" s="146"/>
      <c r="BC29" s="114"/>
      <c r="BD29" s="114"/>
      <c r="BE29" s="145"/>
      <c r="BF29" s="145"/>
      <c r="BG29" s="146"/>
      <c r="BH29" s="114"/>
      <c r="BI29" s="114"/>
      <c r="BJ29" s="145"/>
      <c r="BK29" s="145"/>
      <c r="BL29" s="146"/>
      <c r="BM29" s="114"/>
      <c r="BN29" s="114"/>
      <c r="BO29" s="145"/>
      <c r="BP29" s="145"/>
      <c r="BQ29" s="146"/>
      <c r="BR29" s="114"/>
      <c r="BS29" s="114"/>
      <c r="BT29" s="164"/>
      <c r="BU29" s="145"/>
      <c r="BV29" s="145"/>
      <c r="BW29" s="145"/>
      <c r="BX29" s="114"/>
      <c r="BY29" s="145"/>
      <c r="BZ29" s="14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14"/>
      <c r="AR30" s="145"/>
      <c r="AS30" s="114"/>
      <c r="AT30" s="145"/>
      <c r="AU30" s="114"/>
      <c r="AV30" s="145"/>
      <c r="AW30" s="114"/>
      <c r="AX30" s="145"/>
      <c r="AY30" s="146"/>
      <c r="AZ30" s="145"/>
      <c r="BA30" s="145"/>
      <c r="BB30" s="146"/>
      <c r="BC30" s="114"/>
      <c r="BD30" s="114"/>
      <c r="BE30" s="145"/>
      <c r="BF30" s="145"/>
      <c r="BG30" s="146"/>
      <c r="BH30" s="114"/>
      <c r="BI30" s="114"/>
      <c r="BJ30" s="145"/>
      <c r="BK30" s="145"/>
      <c r="BL30" s="146"/>
      <c r="BM30" s="114"/>
      <c r="BN30" s="114"/>
      <c r="BO30" s="145"/>
      <c r="BP30" s="145"/>
      <c r="BQ30" s="146"/>
      <c r="BR30" s="114"/>
      <c r="BS30" s="114"/>
      <c r="BT30" s="164"/>
      <c r="BU30" s="145"/>
      <c r="BV30" s="145"/>
      <c r="BW30" s="145"/>
      <c r="BX30" s="114"/>
      <c r="BY30" s="145"/>
      <c r="BZ30" s="14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14"/>
      <c r="AR31" s="145"/>
      <c r="AS31" s="114"/>
      <c r="AT31" s="145"/>
      <c r="AU31" s="114"/>
      <c r="AV31" s="145"/>
      <c r="AW31" s="114"/>
      <c r="AX31" s="145"/>
      <c r="AY31" s="146"/>
      <c r="AZ31" s="145"/>
      <c r="BA31" s="145"/>
      <c r="BB31" s="146"/>
      <c r="BC31" s="114"/>
      <c r="BD31" s="114"/>
      <c r="BE31" s="145"/>
      <c r="BF31" s="145"/>
      <c r="BG31" s="146"/>
      <c r="BH31" s="114"/>
      <c r="BI31" s="114"/>
      <c r="BJ31" s="145"/>
      <c r="BK31" s="145"/>
      <c r="BL31" s="146"/>
      <c r="BM31" s="114"/>
      <c r="BN31" s="114"/>
      <c r="BO31" s="145"/>
      <c r="BP31" s="145"/>
      <c r="BQ31" s="146"/>
      <c r="BR31" s="114"/>
      <c r="BS31" s="114"/>
      <c r="BT31" s="164"/>
      <c r="BU31" s="145"/>
      <c r="BV31" s="145"/>
      <c r="BW31" s="145"/>
      <c r="BX31" s="114"/>
      <c r="BY31" s="145"/>
      <c r="BZ31" s="14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14"/>
      <c r="AR32" s="145"/>
      <c r="AS32" s="114"/>
      <c r="AT32" s="145"/>
      <c r="AU32" s="114"/>
      <c r="AV32" s="145"/>
      <c r="AW32" s="114"/>
      <c r="AX32" s="145"/>
      <c r="AY32" s="146"/>
      <c r="AZ32" s="145"/>
      <c r="BA32" s="145"/>
      <c r="BB32" s="146"/>
      <c r="BC32" s="114"/>
      <c r="BD32" s="114"/>
      <c r="BE32" s="145"/>
      <c r="BF32" s="145"/>
      <c r="BG32" s="146"/>
      <c r="BH32" s="114"/>
      <c r="BI32" s="114"/>
      <c r="BJ32" s="145"/>
      <c r="BK32" s="145"/>
      <c r="BL32" s="146"/>
      <c r="BM32" s="114"/>
      <c r="BN32" s="114"/>
      <c r="BO32" s="145"/>
      <c r="BP32" s="145"/>
      <c r="BQ32" s="146"/>
      <c r="BR32" s="114"/>
      <c r="BS32" s="114"/>
      <c r="BT32" s="164"/>
      <c r="BU32" s="145"/>
      <c r="BV32" s="145"/>
      <c r="BW32" s="145"/>
      <c r="BX32" s="114"/>
      <c r="BY32" s="145"/>
      <c r="BZ32" s="14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14"/>
      <c r="AR33" s="145"/>
      <c r="AS33" s="114"/>
      <c r="AT33" s="145"/>
      <c r="AU33" s="114"/>
      <c r="AV33" s="145"/>
      <c r="AW33" s="114"/>
      <c r="AX33" s="145"/>
      <c r="AY33" s="146"/>
      <c r="AZ33" s="145"/>
      <c r="BA33" s="145"/>
      <c r="BB33" s="146"/>
      <c r="BC33" s="114"/>
      <c r="BD33" s="114"/>
      <c r="BE33" s="145"/>
      <c r="BF33" s="145"/>
      <c r="BG33" s="146"/>
      <c r="BH33" s="114"/>
      <c r="BI33" s="114"/>
      <c r="BJ33" s="145"/>
      <c r="BK33" s="145"/>
      <c r="BL33" s="146"/>
      <c r="BM33" s="114"/>
      <c r="BN33" s="114"/>
      <c r="BO33" s="145"/>
      <c r="BP33" s="145"/>
      <c r="BQ33" s="146"/>
      <c r="BR33" s="114"/>
      <c r="BS33" s="114"/>
      <c r="BT33" s="164"/>
      <c r="BU33" s="145"/>
      <c r="BV33" s="145"/>
      <c r="BW33" s="145"/>
      <c r="BX33" s="114"/>
      <c r="BY33" s="145"/>
      <c r="BZ33" s="14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14"/>
      <c r="AR34" s="145"/>
      <c r="AS34" s="114"/>
      <c r="AT34" s="145"/>
      <c r="AU34" s="114"/>
      <c r="AV34" s="145"/>
      <c r="AW34" s="114"/>
      <c r="AX34" s="145"/>
      <c r="AY34" s="146"/>
      <c r="AZ34" s="145"/>
      <c r="BA34" s="145"/>
      <c r="BB34" s="146"/>
      <c r="BC34" s="114"/>
      <c r="BD34" s="114"/>
      <c r="BE34" s="145"/>
      <c r="BF34" s="145"/>
      <c r="BG34" s="146"/>
      <c r="BH34" s="114"/>
      <c r="BI34" s="114"/>
      <c r="BJ34" s="145"/>
      <c r="BK34" s="145"/>
      <c r="BL34" s="146"/>
      <c r="BM34" s="114"/>
      <c r="BN34" s="114"/>
      <c r="BO34" s="145"/>
      <c r="BP34" s="145"/>
      <c r="BQ34" s="146"/>
      <c r="BR34" s="114"/>
      <c r="BS34" s="114"/>
      <c r="BT34" s="164"/>
      <c r="BU34" s="145"/>
      <c r="BV34" s="145"/>
      <c r="BW34" s="145"/>
      <c r="BX34" s="114"/>
      <c r="BY34" s="145"/>
      <c r="BZ34" s="14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14"/>
      <c r="AR35" s="145"/>
      <c r="AS35" s="114"/>
      <c r="AT35" s="145"/>
      <c r="AU35" s="114"/>
      <c r="AV35" s="145"/>
      <c r="AW35" s="114"/>
      <c r="AX35" s="145"/>
      <c r="AY35" s="146"/>
      <c r="AZ35" s="145"/>
      <c r="BA35" s="145"/>
      <c r="BB35" s="146"/>
      <c r="BC35" s="114"/>
      <c r="BD35" s="114"/>
      <c r="BE35" s="145"/>
      <c r="BF35" s="145"/>
      <c r="BG35" s="146"/>
      <c r="BH35" s="114"/>
      <c r="BI35" s="114"/>
      <c r="BJ35" s="145"/>
      <c r="BK35" s="145"/>
      <c r="BL35" s="146"/>
      <c r="BM35" s="114"/>
      <c r="BN35" s="114"/>
      <c r="BO35" s="145"/>
      <c r="BP35" s="145"/>
      <c r="BQ35" s="146"/>
      <c r="BR35" s="114"/>
      <c r="BS35" s="114"/>
      <c r="BT35" s="164"/>
      <c r="BU35" s="145"/>
      <c r="BV35" s="145"/>
      <c r="BW35" s="145"/>
      <c r="BX35" s="114"/>
      <c r="BY35" s="145"/>
      <c r="BZ35" s="14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14"/>
      <c r="AR36" s="145"/>
      <c r="AS36" s="114"/>
      <c r="AT36" s="145"/>
      <c r="AU36" s="114"/>
      <c r="AV36" s="145"/>
      <c r="AW36" s="114"/>
      <c r="AX36" s="145"/>
      <c r="AY36" s="146"/>
      <c r="AZ36" s="145"/>
      <c r="BA36" s="145"/>
      <c r="BB36" s="146"/>
      <c r="BC36" s="114"/>
      <c r="BD36" s="114"/>
      <c r="BE36" s="145"/>
      <c r="BF36" s="145"/>
      <c r="BG36" s="146"/>
      <c r="BH36" s="114"/>
      <c r="BI36" s="114"/>
      <c r="BJ36" s="145"/>
      <c r="BK36" s="145"/>
      <c r="BL36" s="146"/>
      <c r="BM36" s="114"/>
      <c r="BN36" s="114"/>
      <c r="BO36" s="145"/>
      <c r="BP36" s="145"/>
      <c r="BQ36" s="146"/>
      <c r="BR36" s="114"/>
      <c r="BS36" s="114"/>
      <c r="BT36" s="164"/>
      <c r="BU36" s="145"/>
      <c r="BV36" s="145"/>
      <c r="BW36" s="145"/>
      <c r="BX36" s="114"/>
      <c r="BY36" s="145"/>
      <c r="BZ36" s="14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14"/>
      <c r="AR37" s="145"/>
      <c r="AS37" s="114"/>
      <c r="AT37" s="145"/>
      <c r="AU37" s="114"/>
      <c r="AV37" s="145"/>
      <c r="AW37" s="114"/>
      <c r="AX37" s="145"/>
      <c r="AY37" s="146"/>
      <c r="AZ37" s="145"/>
      <c r="BA37" s="145"/>
      <c r="BB37" s="146"/>
      <c r="BC37" s="114"/>
      <c r="BD37" s="114"/>
      <c r="BE37" s="145"/>
      <c r="BF37" s="145"/>
      <c r="BG37" s="146"/>
      <c r="BH37" s="114"/>
      <c r="BI37" s="114"/>
      <c r="BJ37" s="145"/>
      <c r="BK37" s="145"/>
      <c r="BL37" s="146"/>
      <c r="BM37" s="114"/>
      <c r="BN37" s="114"/>
      <c r="BO37" s="145"/>
      <c r="BP37" s="145"/>
      <c r="BQ37" s="146"/>
      <c r="BR37" s="114"/>
      <c r="BS37" s="114"/>
      <c r="BT37" s="164"/>
      <c r="BU37" s="145"/>
      <c r="BV37" s="145"/>
      <c r="BW37" s="145"/>
      <c r="BX37" s="114"/>
      <c r="BY37" s="145"/>
      <c r="BZ37" s="14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14"/>
      <c r="AR38" s="145"/>
      <c r="AS38" s="114"/>
      <c r="AT38" s="145"/>
      <c r="AU38" s="114"/>
      <c r="AV38" s="145"/>
      <c r="AW38" s="114"/>
      <c r="AX38" s="145"/>
      <c r="AY38" s="146"/>
      <c r="AZ38" s="145"/>
      <c r="BA38" s="145"/>
      <c r="BB38" s="146"/>
      <c r="BC38" s="114"/>
      <c r="BD38" s="114"/>
      <c r="BE38" s="145"/>
      <c r="BF38" s="145"/>
      <c r="BG38" s="146"/>
      <c r="BH38" s="114"/>
      <c r="BI38" s="114"/>
      <c r="BJ38" s="145"/>
      <c r="BK38" s="145"/>
      <c r="BL38" s="146"/>
      <c r="BM38" s="114"/>
      <c r="BN38" s="114"/>
      <c r="BO38" s="145"/>
      <c r="BP38" s="145"/>
      <c r="BQ38" s="146"/>
      <c r="BR38" s="114"/>
      <c r="BS38" s="114"/>
      <c r="BT38" s="164"/>
      <c r="BU38" s="145"/>
      <c r="BV38" s="145"/>
      <c r="BW38" s="145"/>
      <c r="BX38" s="114"/>
      <c r="BY38" s="145"/>
      <c r="BZ38" s="14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45"/>
      <c r="BA39" s="145"/>
      <c r="BB39" s="146"/>
      <c r="BC39" s="114"/>
      <c r="BD39" s="114"/>
      <c r="BE39" s="145"/>
      <c r="BF39" s="145"/>
      <c r="BG39" s="146"/>
      <c r="BH39" s="114"/>
      <c r="BI39" s="114"/>
      <c r="BJ39" s="145"/>
      <c r="BK39" s="145"/>
      <c r="BL39" s="146"/>
      <c r="BM39" s="114"/>
      <c r="BN39" s="114"/>
      <c r="BO39" s="145"/>
      <c r="BP39" s="145"/>
      <c r="BQ39" s="146"/>
      <c r="BR39" s="114"/>
      <c r="BS39" s="114"/>
      <c r="BT39" s="164"/>
      <c r="BU39" s="145"/>
      <c r="BV39" s="145"/>
      <c r="BW39" s="145"/>
      <c r="BX39" s="114"/>
      <c r="BY39" s="145"/>
      <c r="BZ39" s="14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45"/>
      <c r="BA40" s="145"/>
      <c r="BB40" s="146"/>
      <c r="BC40" s="114"/>
      <c r="BD40" s="114"/>
      <c r="BE40" s="145"/>
      <c r="BF40" s="145"/>
      <c r="BG40" s="146"/>
      <c r="BH40" s="114"/>
      <c r="BI40" s="114"/>
      <c r="BJ40" s="145"/>
      <c r="BK40" s="145"/>
      <c r="BL40" s="146"/>
      <c r="BM40" s="114"/>
      <c r="BN40" s="114"/>
      <c r="BO40" s="145"/>
      <c r="BP40" s="145"/>
      <c r="BQ40" s="146"/>
      <c r="BR40" s="114"/>
      <c r="BS40" s="114"/>
      <c r="BT40" s="164"/>
      <c r="BU40" s="145"/>
      <c r="BV40" s="145"/>
      <c r="BW40" s="145"/>
      <c r="BX40" s="114"/>
      <c r="BY40" s="145"/>
      <c r="BZ40" s="14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14"/>
      <c r="AR41" s="145"/>
      <c r="AS41" s="114"/>
      <c r="AT41" s="145"/>
      <c r="AU41" s="114"/>
      <c r="AV41" s="145"/>
      <c r="AW41" s="114"/>
      <c r="AX41" s="145"/>
      <c r="AY41" s="146"/>
      <c r="AZ41" s="145"/>
      <c r="BA41" s="145"/>
      <c r="BB41" s="146"/>
      <c r="BC41" s="114"/>
      <c r="BD41" s="114"/>
      <c r="BE41" s="145"/>
      <c r="BF41" s="145"/>
      <c r="BG41" s="146"/>
      <c r="BH41" s="114"/>
      <c r="BI41" s="114"/>
      <c r="BJ41" s="145"/>
      <c r="BK41" s="145"/>
      <c r="BL41" s="146"/>
      <c r="BM41" s="114"/>
      <c r="BN41" s="114"/>
      <c r="BO41" s="145"/>
      <c r="BP41" s="145"/>
      <c r="BQ41" s="146"/>
      <c r="BR41" s="114"/>
      <c r="BS41" s="114"/>
      <c r="BT41" s="164"/>
      <c r="BU41" s="145"/>
      <c r="BV41" s="145"/>
      <c r="BW41" s="145"/>
      <c r="BX41" s="114"/>
      <c r="BY41" s="145"/>
      <c r="BZ41" s="14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45"/>
      <c r="BA42" s="145"/>
      <c r="BB42" s="146"/>
      <c r="BC42" s="114"/>
      <c r="BD42" s="114"/>
      <c r="BE42" s="145"/>
      <c r="BF42" s="145"/>
      <c r="BG42" s="146"/>
      <c r="BH42" s="114"/>
      <c r="BI42" s="114"/>
      <c r="BJ42" s="145"/>
      <c r="BK42" s="145"/>
      <c r="BL42" s="146"/>
      <c r="BM42" s="114"/>
      <c r="BN42" s="114"/>
      <c r="BO42" s="145"/>
      <c r="BP42" s="145"/>
      <c r="BQ42" s="146"/>
      <c r="BR42" s="114"/>
      <c r="BS42" s="114"/>
      <c r="BT42" s="164"/>
      <c r="BU42" s="145"/>
      <c r="BV42" s="145"/>
      <c r="BW42" s="145"/>
      <c r="BX42" s="114"/>
      <c r="BY42" s="145"/>
      <c r="BZ42" s="14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45"/>
      <c r="BA43" s="145"/>
      <c r="BB43" s="146"/>
      <c r="BC43" s="114"/>
      <c r="BD43" s="114"/>
      <c r="BE43" s="145"/>
      <c r="BF43" s="145"/>
      <c r="BG43" s="146"/>
      <c r="BH43" s="114"/>
      <c r="BI43" s="114"/>
      <c r="BJ43" s="145"/>
      <c r="BK43" s="145"/>
      <c r="BL43" s="146"/>
      <c r="BM43" s="114"/>
      <c r="BN43" s="114"/>
      <c r="BO43" s="145"/>
      <c r="BP43" s="145"/>
      <c r="BQ43" s="146"/>
      <c r="BR43" s="114"/>
      <c r="BS43" s="114"/>
      <c r="BT43" s="164"/>
      <c r="BU43" s="145"/>
      <c r="BV43" s="145"/>
      <c r="BW43" s="145"/>
      <c r="BX43" s="114"/>
      <c r="BY43" s="145"/>
      <c r="BZ43" s="14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45"/>
      <c r="BA44" s="145"/>
      <c r="BB44" s="146"/>
      <c r="BC44" s="114"/>
      <c r="BD44" s="114"/>
      <c r="BE44" s="145"/>
      <c r="BF44" s="145"/>
      <c r="BG44" s="146"/>
      <c r="BH44" s="114"/>
      <c r="BI44" s="114"/>
      <c r="BJ44" s="145"/>
      <c r="BK44" s="145"/>
      <c r="BL44" s="146"/>
      <c r="BM44" s="114"/>
      <c r="BN44" s="114"/>
      <c r="BO44" s="145"/>
      <c r="BP44" s="145"/>
      <c r="BQ44" s="146"/>
      <c r="BR44" s="114"/>
      <c r="BS44" s="114"/>
      <c r="BT44" s="164"/>
      <c r="BU44" s="145"/>
      <c r="BV44" s="145"/>
      <c r="BW44" s="145"/>
      <c r="BX44" s="114"/>
      <c r="BY44" s="145"/>
      <c r="BZ44" s="14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45"/>
      <c r="BA45" s="145"/>
      <c r="BB45" s="146"/>
      <c r="BC45" s="114"/>
      <c r="BD45" s="114"/>
      <c r="BE45" s="145"/>
      <c r="BF45" s="145"/>
      <c r="BG45" s="146"/>
      <c r="BH45" s="114"/>
      <c r="BI45" s="114"/>
      <c r="BJ45" s="145"/>
      <c r="BK45" s="145"/>
      <c r="BL45" s="146"/>
      <c r="BM45" s="114"/>
      <c r="BN45" s="114"/>
      <c r="BO45" s="145"/>
      <c r="BP45" s="145"/>
      <c r="BQ45" s="146"/>
      <c r="BR45" s="114"/>
      <c r="BS45" s="114"/>
      <c r="BT45" s="164"/>
      <c r="BU45" s="145"/>
      <c r="BV45" s="145"/>
      <c r="BW45" s="145"/>
      <c r="BX45" s="114"/>
      <c r="BY45" s="145"/>
      <c r="BZ45" s="14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45"/>
      <c r="BA46" s="145"/>
      <c r="BB46" s="146"/>
      <c r="BC46" s="114"/>
      <c r="BD46" s="114"/>
      <c r="BE46" s="145"/>
      <c r="BF46" s="145"/>
      <c r="BG46" s="146"/>
      <c r="BH46" s="114"/>
      <c r="BI46" s="114"/>
      <c r="BJ46" s="145"/>
      <c r="BK46" s="145"/>
      <c r="BL46" s="146"/>
      <c r="BM46" s="114"/>
      <c r="BN46" s="114"/>
      <c r="BO46" s="145"/>
      <c r="BP46" s="145"/>
      <c r="BQ46" s="146"/>
      <c r="BR46" s="114"/>
      <c r="BS46" s="114"/>
      <c r="BT46" s="164"/>
      <c r="BU46" s="145"/>
      <c r="BV46" s="145"/>
      <c r="BW46" s="145"/>
      <c r="BX46" s="114"/>
      <c r="BY46" s="145"/>
      <c r="BZ46" s="14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14"/>
      <c r="AR47" s="145"/>
      <c r="AS47" s="114"/>
      <c r="AT47" s="145"/>
      <c r="AU47" s="114"/>
      <c r="AV47" s="145"/>
      <c r="AW47" s="114"/>
      <c r="AX47" s="145"/>
      <c r="AY47" s="146"/>
      <c r="AZ47" s="145"/>
      <c r="BA47" s="145"/>
      <c r="BB47" s="146"/>
      <c r="BC47" s="114"/>
      <c r="BD47" s="114"/>
      <c r="BE47" s="145"/>
      <c r="BF47" s="145"/>
      <c r="BG47" s="146"/>
      <c r="BH47" s="114"/>
      <c r="BI47" s="114"/>
      <c r="BJ47" s="145"/>
      <c r="BK47" s="145"/>
      <c r="BL47" s="146"/>
      <c r="BM47" s="114"/>
      <c r="BN47" s="114"/>
      <c r="BO47" s="145"/>
      <c r="BP47" s="145"/>
      <c r="BQ47" s="146"/>
      <c r="BR47" s="114"/>
      <c r="BS47" s="114"/>
      <c r="BT47" s="164"/>
      <c r="BU47" s="145"/>
      <c r="BV47" s="145"/>
      <c r="BW47" s="145"/>
      <c r="BX47" s="114"/>
      <c r="BY47" s="145"/>
      <c r="BZ47" s="14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45"/>
      <c r="BA48" s="145"/>
      <c r="BB48" s="146"/>
      <c r="BC48" s="114"/>
      <c r="BD48" s="114"/>
      <c r="BE48" s="145"/>
      <c r="BF48" s="145"/>
      <c r="BG48" s="146"/>
      <c r="BH48" s="114"/>
      <c r="BI48" s="114"/>
      <c r="BJ48" s="145"/>
      <c r="BK48" s="145"/>
      <c r="BL48" s="146"/>
      <c r="BM48" s="114"/>
      <c r="BN48" s="114"/>
      <c r="BO48" s="145"/>
      <c r="BP48" s="145"/>
      <c r="BQ48" s="146"/>
      <c r="BR48" s="114"/>
      <c r="BS48" s="114"/>
      <c r="BT48" s="164"/>
      <c r="BU48" s="145"/>
      <c r="BV48" s="145"/>
      <c r="BW48" s="145"/>
      <c r="BX48" s="114"/>
      <c r="BY48" s="145"/>
      <c r="BZ48" s="14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45"/>
      <c r="BA49" s="145"/>
      <c r="BB49" s="146"/>
      <c r="BC49" s="114"/>
      <c r="BD49" s="114"/>
      <c r="BE49" s="145"/>
      <c r="BF49" s="145"/>
      <c r="BG49" s="146"/>
      <c r="BH49" s="114"/>
      <c r="BI49" s="114"/>
      <c r="BJ49" s="145"/>
      <c r="BK49" s="145"/>
      <c r="BL49" s="146"/>
      <c r="BM49" s="114"/>
      <c r="BN49" s="114"/>
      <c r="BO49" s="145"/>
      <c r="BP49" s="145"/>
      <c r="BQ49" s="146"/>
      <c r="BR49" s="114"/>
      <c r="BS49" s="114"/>
      <c r="BT49" s="164"/>
      <c r="BU49" s="145"/>
      <c r="BV49" s="145"/>
      <c r="BW49" s="145"/>
      <c r="BX49" s="114"/>
      <c r="BY49" s="145"/>
      <c r="BZ49" s="14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45"/>
      <c r="BA50" s="145"/>
      <c r="BB50" s="146"/>
      <c r="BC50" s="114"/>
      <c r="BD50" s="114"/>
      <c r="BE50" s="145"/>
      <c r="BF50" s="145"/>
      <c r="BG50" s="146"/>
      <c r="BH50" s="114"/>
      <c r="BI50" s="114"/>
      <c r="BJ50" s="145"/>
      <c r="BK50" s="145"/>
      <c r="BL50" s="146"/>
      <c r="BM50" s="114"/>
      <c r="BN50" s="114"/>
      <c r="BO50" s="145"/>
      <c r="BP50" s="145"/>
      <c r="BQ50" s="146"/>
      <c r="BR50" s="114"/>
      <c r="BS50" s="114"/>
      <c r="BT50" s="164"/>
      <c r="BU50" s="145"/>
      <c r="BV50" s="145"/>
      <c r="BW50" s="145"/>
      <c r="BX50" s="114"/>
      <c r="BY50" s="145"/>
      <c r="BZ50" s="14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45"/>
      <c r="BA51" s="145"/>
      <c r="BB51" s="146"/>
      <c r="BC51" s="114"/>
      <c r="BD51" s="114"/>
      <c r="BE51" s="145"/>
      <c r="BF51" s="145"/>
      <c r="BG51" s="146"/>
      <c r="BH51" s="114"/>
      <c r="BI51" s="114"/>
      <c r="BJ51" s="145"/>
      <c r="BK51" s="145"/>
      <c r="BL51" s="146"/>
      <c r="BM51" s="114"/>
      <c r="BN51" s="114"/>
      <c r="BO51" s="145"/>
      <c r="BP51" s="145"/>
      <c r="BQ51" s="146"/>
      <c r="BR51" s="114"/>
      <c r="BS51" s="114"/>
      <c r="BT51" s="164"/>
      <c r="BU51" s="145"/>
      <c r="BV51" s="145"/>
      <c r="BW51" s="145"/>
      <c r="BX51" s="114"/>
      <c r="BY51" s="145"/>
      <c r="BZ51" s="14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45"/>
      <c r="BA52" s="145"/>
      <c r="BB52" s="146"/>
      <c r="BC52" s="114"/>
      <c r="BD52" s="114"/>
      <c r="BE52" s="145"/>
      <c r="BF52" s="145"/>
      <c r="BG52" s="146"/>
      <c r="BH52" s="114"/>
      <c r="BI52" s="114"/>
      <c r="BJ52" s="145"/>
      <c r="BK52" s="145"/>
      <c r="BL52" s="146"/>
      <c r="BM52" s="114"/>
      <c r="BN52" s="114"/>
      <c r="BO52" s="145"/>
      <c r="BP52" s="145"/>
      <c r="BQ52" s="146"/>
      <c r="BR52" s="114"/>
      <c r="BS52" s="114"/>
      <c r="BT52" s="164"/>
      <c r="BU52" s="145"/>
      <c r="BV52" s="145"/>
      <c r="BW52" s="145"/>
      <c r="BX52" s="114"/>
      <c r="BY52" s="145"/>
      <c r="BZ52" s="14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14"/>
      <c r="AR53" s="145"/>
      <c r="AS53" s="114"/>
      <c r="AT53" s="145"/>
      <c r="AU53" s="114"/>
      <c r="AV53" s="145"/>
      <c r="AW53" s="114"/>
      <c r="AX53" s="145"/>
      <c r="AY53" s="146"/>
      <c r="AZ53" s="145"/>
      <c r="BA53" s="145"/>
      <c r="BB53" s="146"/>
      <c r="BC53" s="114"/>
      <c r="BD53" s="114"/>
      <c r="BE53" s="145"/>
      <c r="BF53" s="145"/>
      <c r="BG53" s="146"/>
      <c r="BH53" s="114"/>
      <c r="BI53" s="114"/>
      <c r="BJ53" s="145"/>
      <c r="BK53" s="145"/>
      <c r="BL53" s="146"/>
      <c r="BM53" s="114"/>
      <c r="BN53" s="114"/>
      <c r="BO53" s="145"/>
      <c r="BP53" s="145"/>
      <c r="BQ53" s="146"/>
      <c r="BR53" s="114"/>
      <c r="BS53" s="114"/>
      <c r="BT53" s="164"/>
      <c r="BU53" s="145"/>
      <c r="BV53" s="145"/>
      <c r="BW53" s="145"/>
      <c r="BX53" s="114"/>
      <c r="BY53" s="145"/>
      <c r="BZ53" s="14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45"/>
      <c r="BA54" s="145"/>
      <c r="BB54" s="146"/>
      <c r="BC54" s="114"/>
      <c r="BD54" s="114"/>
      <c r="BE54" s="145"/>
      <c r="BF54" s="145"/>
      <c r="BG54" s="146"/>
      <c r="BH54" s="114"/>
      <c r="BI54" s="114"/>
      <c r="BJ54" s="145"/>
      <c r="BK54" s="145"/>
      <c r="BL54" s="146"/>
      <c r="BM54" s="114"/>
      <c r="BN54" s="114"/>
      <c r="BO54" s="145"/>
      <c r="BP54" s="145"/>
      <c r="BQ54" s="146"/>
      <c r="BR54" s="114"/>
      <c r="BS54" s="114"/>
      <c r="BT54" s="164"/>
      <c r="BU54" s="145"/>
      <c r="BV54" s="145"/>
      <c r="BW54" s="145"/>
      <c r="BX54" s="114"/>
      <c r="BY54" s="145"/>
      <c r="BZ54" s="14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45"/>
      <c r="BA55" s="145"/>
      <c r="BB55" s="146"/>
      <c r="BC55" s="114"/>
      <c r="BD55" s="114"/>
      <c r="BE55" s="145"/>
      <c r="BF55" s="145"/>
      <c r="BG55" s="146"/>
      <c r="BH55" s="114"/>
      <c r="BI55" s="114"/>
      <c r="BJ55" s="145"/>
      <c r="BK55" s="145"/>
      <c r="BL55" s="146"/>
      <c r="BM55" s="114"/>
      <c r="BN55" s="114"/>
      <c r="BO55" s="145"/>
      <c r="BP55" s="145"/>
      <c r="BQ55" s="146"/>
      <c r="BR55" s="114"/>
      <c r="BS55" s="114"/>
      <c r="BT55" s="164"/>
      <c r="BU55" s="145"/>
      <c r="BV55" s="145"/>
      <c r="BW55" s="145"/>
      <c r="BX55" s="114"/>
      <c r="BY55" s="145"/>
      <c r="BZ55" s="14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45"/>
      <c r="BA56" s="145"/>
      <c r="BB56" s="146"/>
      <c r="BC56" s="114"/>
      <c r="BD56" s="114"/>
      <c r="BE56" s="145"/>
      <c r="BF56" s="145"/>
      <c r="BG56" s="146"/>
      <c r="BH56" s="114"/>
      <c r="BI56" s="114"/>
      <c r="BJ56" s="145"/>
      <c r="BK56" s="145"/>
      <c r="BL56" s="146"/>
      <c r="BM56" s="114"/>
      <c r="BN56" s="114"/>
      <c r="BO56" s="145"/>
      <c r="BP56" s="145"/>
      <c r="BQ56" s="146"/>
      <c r="BR56" s="114"/>
      <c r="BS56" s="114"/>
      <c r="BT56" s="164"/>
      <c r="BU56" s="145"/>
      <c r="BV56" s="145"/>
      <c r="BW56" s="145"/>
      <c r="BX56" s="114"/>
      <c r="BY56" s="145"/>
      <c r="BZ56" s="14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45"/>
      <c r="BA57" s="145"/>
      <c r="BB57" s="146"/>
      <c r="BC57" s="114"/>
      <c r="BD57" s="114"/>
      <c r="BE57" s="145"/>
      <c r="BF57" s="145"/>
      <c r="BG57" s="146"/>
      <c r="BH57" s="114"/>
      <c r="BI57" s="114"/>
      <c r="BJ57" s="145"/>
      <c r="BK57" s="145"/>
      <c r="BL57" s="146"/>
      <c r="BM57" s="114"/>
      <c r="BN57" s="114"/>
      <c r="BO57" s="145"/>
      <c r="BP57" s="145"/>
      <c r="BQ57" s="146"/>
      <c r="BR57" s="114"/>
      <c r="BS57" s="114"/>
      <c r="BT57" s="164"/>
      <c r="BU57" s="145"/>
      <c r="BV57" s="145"/>
      <c r="BW57" s="145"/>
      <c r="BX57" s="114"/>
      <c r="BY57" s="145"/>
      <c r="BZ57" s="14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45"/>
      <c r="BA58" s="145"/>
      <c r="BB58" s="146"/>
      <c r="BC58" s="114"/>
      <c r="BD58" s="114"/>
      <c r="BE58" s="145"/>
      <c r="BF58" s="145"/>
      <c r="BG58" s="146"/>
      <c r="BH58" s="114"/>
      <c r="BI58" s="114"/>
      <c r="BJ58" s="145"/>
      <c r="BK58" s="145"/>
      <c r="BL58" s="146"/>
      <c r="BM58" s="114"/>
      <c r="BN58" s="114"/>
      <c r="BO58" s="145"/>
      <c r="BP58" s="145"/>
      <c r="BQ58" s="146"/>
      <c r="BR58" s="114"/>
      <c r="BS58" s="114"/>
      <c r="BT58" s="164"/>
      <c r="BU58" s="145"/>
      <c r="BV58" s="145"/>
      <c r="BW58" s="145"/>
      <c r="BX58" s="114"/>
      <c r="BY58" s="145"/>
      <c r="BZ58" s="14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45"/>
      <c r="BA59" s="145"/>
      <c r="BB59" s="146"/>
      <c r="BC59" s="114"/>
      <c r="BD59" s="114"/>
      <c r="BE59" s="145"/>
      <c r="BF59" s="145"/>
      <c r="BG59" s="146"/>
      <c r="BH59" s="114"/>
      <c r="BI59" s="114"/>
      <c r="BJ59" s="145"/>
      <c r="BK59" s="145"/>
      <c r="BL59" s="146"/>
      <c r="BM59" s="114"/>
      <c r="BN59" s="114"/>
      <c r="BO59" s="145"/>
      <c r="BP59" s="145"/>
      <c r="BQ59" s="146"/>
      <c r="BR59" s="114"/>
      <c r="BS59" s="114"/>
      <c r="BT59" s="164"/>
      <c r="BU59" s="145"/>
      <c r="BV59" s="145"/>
      <c r="BW59" s="145"/>
      <c r="BX59" s="114"/>
      <c r="BY59" s="145"/>
      <c r="BZ59" s="14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45"/>
      <c r="BA60" s="145"/>
      <c r="BB60" s="146"/>
      <c r="BC60" s="114"/>
      <c r="BD60" s="114"/>
      <c r="BE60" s="145"/>
      <c r="BF60" s="145"/>
      <c r="BG60" s="146"/>
      <c r="BH60" s="114"/>
      <c r="BI60" s="114"/>
      <c r="BJ60" s="145"/>
      <c r="BK60" s="145"/>
      <c r="BL60" s="146"/>
      <c r="BM60" s="114"/>
      <c r="BN60" s="114"/>
      <c r="BO60" s="145"/>
      <c r="BP60" s="145"/>
      <c r="BQ60" s="146"/>
      <c r="BR60" s="114"/>
      <c r="BS60" s="114"/>
      <c r="BT60" s="164"/>
      <c r="BU60" s="145"/>
      <c r="BV60" s="145"/>
      <c r="BW60" s="145"/>
      <c r="BX60" s="114"/>
      <c r="BY60" s="145"/>
      <c r="BZ60" s="14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45"/>
      <c r="BA61" s="145"/>
      <c r="BB61" s="146"/>
      <c r="BC61" s="114"/>
      <c r="BD61" s="114"/>
      <c r="BE61" s="145"/>
      <c r="BF61" s="145"/>
      <c r="BG61" s="146"/>
      <c r="BH61" s="114"/>
      <c r="BI61" s="114"/>
      <c r="BJ61" s="145"/>
      <c r="BK61" s="145"/>
      <c r="BL61" s="146"/>
      <c r="BM61" s="114"/>
      <c r="BN61" s="114"/>
      <c r="BO61" s="145"/>
      <c r="BP61" s="145"/>
      <c r="BQ61" s="146"/>
      <c r="BR61" s="114"/>
      <c r="BS61" s="114"/>
      <c r="BT61" s="164"/>
      <c r="BU61" s="145"/>
      <c r="BV61" s="145"/>
      <c r="BW61" s="145"/>
      <c r="BX61" s="114"/>
      <c r="BY61" s="145"/>
      <c r="BZ61" s="14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45"/>
      <c r="BA62" s="145"/>
      <c r="BB62" s="146"/>
      <c r="BC62" s="114"/>
      <c r="BD62" s="114"/>
      <c r="BE62" s="145"/>
      <c r="BF62" s="145"/>
      <c r="BG62" s="146"/>
      <c r="BH62" s="114"/>
      <c r="BI62" s="114"/>
      <c r="BJ62" s="145"/>
      <c r="BK62" s="145"/>
      <c r="BL62" s="146"/>
      <c r="BM62" s="114"/>
      <c r="BN62" s="114"/>
      <c r="BO62" s="145"/>
      <c r="BP62" s="145"/>
      <c r="BQ62" s="146"/>
      <c r="BR62" s="114"/>
      <c r="BS62" s="114"/>
      <c r="BT62" s="164"/>
      <c r="BU62" s="145"/>
      <c r="BV62" s="145"/>
      <c r="BW62" s="145"/>
      <c r="BX62" s="114"/>
      <c r="BY62" s="145"/>
      <c r="BZ62" s="14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45"/>
      <c r="BA63" s="145"/>
      <c r="BB63" s="146"/>
      <c r="BC63" s="114"/>
      <c r="BD63" s="114"/>
      <c r="BE63" s="145"/>
      <c r="BF63" s="145"/>
      <c r="BG63" s="146"/>
      <c r="BH63" s="114"/>
      <c r="BI63" s="114"/>
      <c r="BJ63" s="145"/>
      <c r="BK63" s="145"/>
      <c r="BL63" s="146"/>
      <c r="BM63" s="114"/>
      <c r="BN63" s="114"/>
      <c r="BO63" s="145"/>
      <c r="BP63" s="145"/>
      <c r="BQ63" s="146"/>
      <c r="BR63" s="114"/>
      <c r="BS63" s="114"/>
      <c r="BT63" s="164"/>
      <c r="BU63" s="145"/>
      <c r="BV63" s="145"/>
      <c r="BW63" s="145"/>
      <c r="BX63" s="114"/>
      <c r="BY63" s="145"/>
      <c r="BZ63" s="14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45"/>
      <c r="BA64" s="145"/>
      <c r="BB64" s="146"/>
      <c r="BC64" s="114"/>
      <c r="BD64" s="114"/>
      <c r="BE64" s="145"/>
      <c r="BF64" s="145"/>
      <c r="BG64" s="146"/>
      <c r="BH64" s="114"/>
      <c r="BI64" s="114"/>
      <c r="BJ64" s="145"/>
      <c r="BK64" s="145"/>
      <c r="BL64" s="146"/>
      <c r="BM64" s="114"/>
      <c r="BN64" s="114"/>
      <c r="BO64" s="145"/>
      <c r="BP64" s="145"/>
      <c r="BQ64" s="146"/>
      <c r="BR64" s="114"/>
      <c r="BS64" s="114"/>
      <c r="BT64" s="164"/>
      <c r="BU64" s="145"/>
      <c r="BV64" s="145"/>
      <c r="BW64" s="145"/>
      <c r="BX64" s="114"/>
      <c r="BY64" s="145"/>
      <c r="BZ64" s="145"/>
      <c r="CA64" s="114"/>
      <c r="CB64" s="145"/>
      <c r="CC64" s="146"/>
      <c r="CD64" s="145"/>
    </row>
    <row r="65" ht="21" customHeight="1" thickTop="1" x14ac:dyDescent="0.3"/>
  </sheetData>
  <sheetProtection algorithmName="SHA-512" hashValue="VmTzPFfgjLiUVriDioNt71x7LlhkUylRT+9O0INhFvUodhJkJodjkM5N5jXu1tvWR19K9PyzbbhQBcUiAkGznA==" saltValue="ZFiobE3TkE3npg6oS+l0gQ==" spinCount="100000" sheet="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372" priority="32" stopIfTrue="1" operator="equal">
      <formula>"Muy Alta"</formula>
    </cfRule>
    <cfRule type="containsText" dxfId="371" priority="33" operator="containsText" text="ZONA RIESGO ALTA">
      <formula>NOT(ISERROR(SEARCH("ZONA RIESGO ALTA",M5)))</formula>
    </cfRule>
    <cfRule type="containsText" dxfId="370" priority="34" operator="containsText" text="ZONA RIESGO MODERADA">
      <formula>NOT(ISERROR(SEARCH("ZONA RIESGO MODERADA",M5)))</formula>
    </cfRule>
    <cfRule type="containsText" dxfId="369" priority="35" operator="containsText" text="ZONA RIESGO BAJA">
      <formula>NOT(ISERROR(SEARCH("ZONA RIESGO BAJA",M5)))</formula>
    </cfRule>
    <cfRule type="cellIs" dxfId="368" priority="36" operator="equal">
      <formula>"Muy Baja"</formula>
    </cfRule>
  </conditionalFormatting>
  <conditionalFormatting sqref="M5:M64">
    <cfRule type="containsText" dxfId="367" priority="31" operator="containsText" text="ZONA RIESGO EXTREMA">
      <formula>NOT(ISERROR(SEARCH("ZONA RIESGO EXTREMA",M5)))</formula>
    </cfRule>
  </conditionalFormatting>
  <conditionalFormatting sqref="X5:X64">
    <cfRule type="containsText" dxfId="366" priority="28" operator="containsText" text="DEBIL">
      <formula>NOT(ISERROR(SEARCH("DEBIL",X5)))</formula>
    </cfRule>
    <cfRule type="containsText" dxfId="365" priority="29" operator="containsText" text="MODERADO">
      <formula>NOT(ISERROR(SEARCH("MODERADO",X5)))</formula>
    </cfRule>
    <cfRule type="containsText" dxfId="364" priority="30" operator="containsText" text="FUERTE">
      <formula>NOT(ISERROR(SEARCH("FUERTE",X5)))</formula>
    </cfRule>
  </conditionalFormatting>
  <conditionalFormatting sqref="AC5 AC11 AC17 AC23 AC41 AC59 AC29 AC47 AC35 AC53">
    <cfRule type="containsText" dxfId="363" priority="25" operator="containsText" text="DEBIL">
      <formula>NOT(ISERROR(SEARCH("DEBIL",AC5)))</formula>
    </cfRule>
    <cfRule type="containsText" dxfId="362" priority="26" operator="containsText" text="MODERADO">
      <formula>NOT(ISERROR(SEARCH("MODERADO",AC5)))</formula>
    </cfRule>
    <cfRule type="containsText" dxfId="361" priority="27" operator="containsText" text="FUERTE">
      <formula>NOT(ISERROR(SEARCH("FUERTE",AC5)))</formula>
    </cfRule>
  </conditionalFormatting>
  <conditionalFormatting sqref="AI5 AI11 AI17 AI23 AI29 AI35 AI41 AI47 AI53 AI59">
    <cfRule type="containsText" dxfId="360" priority="20" operator="containsText" text="casi seguro">
      <formula>NOT(ISERROR(SEARCH("casi seguro",AI5)))</formula>
    </cfRule>
    <cfRule type="containsText" dxfId="359" priority="21" operator="containsText" text="PROBABLE">
      <formula>NOT(ISERROR(SEARCH("PROBABLE",AI5)))</formula>
    </cfRule>
    <cfRule type="containsText" dxfId="358" priority="22" operator="containsText" text="posible">
      <formula>NOT(ISERROR(SEARCH("posible",AI5)))</formula>
    </cfRule>
    <cfRule type="containsText" dxfId="357" priority="23" operator="containsText" text="Improbable">
      <formula>NOT(ISERROR(SEARCH("Improbable",AI5)))</formula>
    </cfRule>
    <cfRule type="containsText" dxfId="356" priority="24" operator="containsText" text="Rara vez">
      <formula>NOT(ISERROR(SEARCH("Rara vez",AI5)))</formula>
    </cfRule>
  </conditionalFormatting>
  <conditionalFormatting sqref="AD5 AD11 AD17 AD23 AD41 AD59 AD29 AD47 AD35 AD53">
    <cfRule type="containsText" dxfId="355" priority="17" operator="containsText" text="DEBIL">
      <formula>NOT(ISERROR(SEARCH("DEBIL",AD5)))</formula>
    </cfRule>
    <cfRule type="containsText" dxfId="354" priority="18" operator="containsText" text="MODERADO">
      <formula>NOT(ISERROR(SEARCH("MODERADO",AD5)))</formula>
    </cfRule>
    <cfRule type="containsText" dxfId="353" priority="19" operator="containsText" text="FUERTE">
      <formula>NOT(ISERROR(SEARCH("FUERTE",AD5)))</formula>
    </cfRule>
  </conditionalFormatting>
  <conditionalFormatting sqref="AL5 AL11 AL17 AL23 AL29 AL35 AL41 AL47 AL53 AL59">
    <cfRule type="cellIs" dxfId="352" priority="12" stopIfTrue="1" operator="equal">
      <formula>"Muy Alta"</formula>
    </cfRule>
    <cfRule type="containsText" dxfId="351" priority="13" operator="containsText" text="ZONA RIESGO ALTA">
      <formula>NOT(ISERROR(SEARCH("ZONA RIESGO ALTA",AL5)))</formula>
    </cfRule>
    <cfRule type="containsText" dxfId="350" priority="14" operator="containsText" text="ZONA RIESGO MODERADA">
      <formula>NOT(ISERROR(SEARCH("ZONA RIESGO MODERADA",AL5)))</formula>
    </cfRule>
    <cfRule type="containsText" dxfId="349" priority="15" operator="containsText" text="ZONA RIESGO BAJA">
      <formula>NOT(ISERROR(SEARCH("ZONA RIESGO BAJA",AL5)))</formula>
    </cfRule>
    <cfRule type="cellIs" dxfId="348" priority="16" operator="equal">
      <formula>"Muy Baja"</formula>
    </cfRule>
  </conditionalFormatting>
  <conditionalFormatting sqref="AL5:AL64">
    <cfRule type="containsText" dxfId="347" priority="11" operator="containsText" text="ZONA RIESGO EXTREMA">
      <formula>NOT(ISERROR(SEARCH("ZONA RIESGO EXTREMA",AL5)))</formula>
    </cfRule>
  </conditionalFormatting>
  <conditionalFormatting sqref="AJ5 AJ11 AJ17 AJ23 AJ29 AJ35 AJ41 AJ47 AJ53 AJ59">
    <cfRule type="containsText" dxfId="346" priority="1" operator="containsText" text="casi seguro">
      <formula>NOT(ISERROR(SEARCH("casi seguro",AJ5)))</formula>
    </cfRule>
    <cfRule type="containsText" dxfId="345" priority="2" operator="containsText" text="PROBABLE">
      <formula>NOT(ISERROR(SEARCH("PROBABLE",AJ5)))</formula>
    </cfRule>
    <cfRule type="containsText" dxfId="344" priority="3" operator="containsText" text="posible">
      <formula>NOT(ISERROR(SEARCH("posible",AJ5)))</formula>
    </cfRule>
    <cfRule type="containsText" dxfId="343" priority="4" operator="containsText" text="Improbable">
      <formula>NOT(ISERROR(SEARCH("Improbable",AJ5)))</formula>
    </cfRule>
    <cfRule type="containsText" dxfId="342"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7ECFFCE-B088-4CB6-A1F9-19BC9368D728}"/>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256F482D-361F-481D-A904-D52CD2A58C75}">
            <xm:f>NOT(ISERROR(SEARCH(#REF!,AI5)))</xm:f>
            <xm:f>#REF!</xm:f>
            <x14:dxf>
              <fill>
                <gradientFill degree="180">
                  <stop position="0">
                    <color rgb="FF008744"/>
                  </stop>
                  <stop position="1">
                    <color theme="0"/>
                  </stop>
                </gradientFill>
              </fill>
            </x14:dxf>
          </x14:cfRule>
          <x14:cfRule type="containsText" priority="38" operator="containsText" id="{482BEF4B-60CF-4089-9F3D-DC3AE294821F}">
            <xm:f>NOT(ISERROR(SEARCH(#REF!,AI5)))</xm:f>
            <xm:f>#REF!</xm:f>
            <x14:dxf>
              <fill>
                <gradientFill degree="180">
                  <stop position="0">
                    <color rgb="FF008744"/>
                  </stop>
                  <stop position="1">
                    <color theme="0"/>
                  </stop>
                </gradientFill>
              </fill>
            </x14:dxf>
          </x14:cfRule>
          <x14:cfRule type="containsText" priority="39" operator="containsText" id="{C07EB4FF-9088-4BB1-A672-3F23735BA821}">
            <xm:f>NOT(ISERROR(SEARCH(#REF!,AI5)))</xm:f>
            <xm:f>#REF!</xm:f>
            <x14:dxf>
              <fill>
                <gradientFill degree="180">
                  <stop position="0">
                    <color rgb="FF008744"/>
                  </stop>
                  <stop position="1">
                    <color rgb="FFFFFFFF"/>
                  </stop>
                </gradientFill>
              </fill>
            </x14:dxf>
          </x14:cfRule>
          <x14:cfRule type="containsText" priority="40" operator="containsText" id="{12E46B21-1A07-4F36-8FCF-1AC44ADD75A1}">
            <xm:f>NOT(ISERROR(SEARCH(#REF!,AI5)))</xm:f>
            <xm:f>#REF!</xm:f>
            <x14:dxf>
              <fill>
                <gradientFill>
                  <stop position="0">
                    <color theme="0"/>
                  </stop>
                  <stop position="1">
                    <color rgb="FFFFFF00"/>
                  </stop>
                </gradientFill>
              </fill>
            </x14:dxf>
          </x14:cfRule>
          <x14:cfRule type="containsText" priority="41" operator="containsText" id="{B573328F-971A-4F0E-A81C-06CD61ED71D9}">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58AE376A-2C75-4B01-B68E-B03E228F1EE5}">
            <xm:f>NOT(ISERROR(SEARCH(#REF!,AJ5)))</xm:f>
            <xm:f>#REF!</xm:f>
            <x14:dxf>
              <fill>
                <gradientFill degree="180">
                  <stop position="0">
                    <color rgb="FF008744"/>
                  </stop>
                  <stop position="1">
                    <color theme="0"/>
                  </stop>
                </gradientFill>
              </fill>
            </x14:dxf>
          </x14:cfRule>
          <x14:cfRule type="containsText" priority="7" operator="containsText" id="{5CE14802-9F4F-4F7E-93B1-D0FF0751D6BB}">
            <xm:f>NOT(ISERROR(SEARCH(#REF!,AJ5)))</xm:f>
            <xm:f>#REF!</xm:f>
            <x14:dxf>
              <fill>
                <gradientFill degree="180">
                  <stop position="0">
                    <color rgb="FF008744"/>
                  </stop>
                  <stop position="1">
                    <color theme="0"/>
                  </stop>
                </gradientFill>
              </fill>
            </x14:dxf>
          </x14:cfRule>
          <x14:cfRule type="containsText" priority="8" operator="containsText" id="{EE6DA7DD-5689-4D92-BC94-14B019F610C3}">
            <xm:f>NOT(ISERROR(SEARCH(#REF!,AJ5)))</xm:f>
            <xm:f>#REF!</xm:f>
            <x14:dxf>
              <fill>
                <gradientFill degree="180">
                  <stop position="0">
                    <color rgb="FF008744"/>
                  </stop>
                  <stop position="1">
                    <color rgb="FFFFFFFF"/>
                  </stop>
                </gradientFill>
              </fill>
            </x14:dxf>
          </x14:cfRule>
          <x14:cfRule type="containsText" priority="9" operator="containsText" id="{575A0B30-9E08-45E4-83DF-BABA1CE68117}">
            <xm:f>NOT(ISERROR(SEARCH(#REF!,AJ5)))</xm:f>
            <xm:f>#REF!</xm:f>
            <x14:dxf>
              <fill>
                <gradientFill>
                  <stop position="0">
                    <color theme="0"/>
                  </stop>
                  <stop position="1">
                    <color rgb="FFFFFF00"/>
                  </stop>
                </gradientFill>
              </fill>
            </x14:dxf>
          </x14:cfRule>
          <x14:cfRule type="containsText" priority="10" operator="containsText" id="{075C368F-0F48-4830-897C-6CE65E6C271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3E97-7D6E-4B7D-A5B6-BFBBEC4CA032}">
  <dimension ref="A1:DD67"/>
  <sheetViews>
    <sheetView showGridLines="0" topLeftCell="A4" zoomScaleNormal="100" zoomScaleSheetLayoutView="10" zoomScalePageLayoutView="55" workbookViewId="0">
      <selection activeCell="N11" sqref="A11:XFD66"/>
    </sheetView>
  </sheetViews>
  <sheetFormatPr baseColWidth="10" defaultColWidth="11.42578125" defaultRowHeight="21" customHeight="1" x14ac:dyDescent="0.3"/>
  <cols>
    <col min="1" max="1" width="4" style="151" bestFit="1" customWidth="1"/>
    <col min="2" max="2" width="18.7109375" style="152" customWidth="1"/>
    <col min="3" max="3" width="39.42578125" style="152" customWidth="1"/>
    <col min="4" max="4" width="18.7109375" style="152" customWidth="1"/>
    <col min="5" max="5" width="32.42578125" style="148" customWidth="1"/>
    <col min="6" max="6" width="14.140625" style="151" customWidth="1"/>
    <col min="7" max="7" width="20.425781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61.42578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2" width="23" style="1" customWidth="1"/>
    <col min="53" max="53" width="38.7109375" style="1" customWidth="1"/>
    <col min="54" max="54" width="28.28515625" style="1" customWidth="1"/>
    <col min="55" max="55" width="29.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0.570312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23" style="148" customWidth="1"/>
    <col min="81" max="81" width="26.42578125" style="148" customWidth="1"/>
    <col min="82" max="82" width="24.1406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49.5"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235.5" customHeight="1" thickTop="1" thickBot="1" x14ac:dyDescent="0.3">
      <c r="A5" s="314">
        <v>1</v>
      </c>
      <c r="B5" s="315" t="s">
        <v>436</v>
      </c>
      <c r="C5" s="330" t="s">
        <v>437</v>
      </c>
      <c r="D5" s="315" t="s">
        <v>563</v>
      </c>
      <c r="E5" s="316" t="s">
        <v>564</v>
      </c>
      <c r="F5" s="315" t="s">
        <v>103</v>
      </c>
      <c r="G5" s="330" t="s">
        <v>565</v>
      </c>
      <c r="H5" s="315" t="s">
        <v>566</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5" t="s">
        <v>567</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464</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147</v>
      </c>
      <c r="AG5" s="329">
        <f>IFERROR(_xlfn.IFS(AND(AD5="MODERADO",AE5="Directamente"),1,AND(AD5="FUERTE",AE5="Directamente"),2),"0")</f>
        <v>2</v>
      </c>
      <c r="AH5" s="329">
        <f>IFERROR(_xlfn.IFS(AND(AD5="MODERADO",AF5="Directamente"),1,AND(AD5="FUERTE",AF5="Directamente"),2,AND(AD5="FUERTE",AF5="Indirectamente"),1),"0")</f>
        <v>2</v>
      </c>
      <c r="AI5" s="325">
        <v>1</v>
      </c>
      <c r="AJ5" s="325">
        <v>4</v>
      </c>
      <c r="AK5" s="321">
        <f>+(AI5*AJ5)*4</f>
        <v>16</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26" t="s">
        <v>411</v>
      </c>
      <c r="AN5" s="218" t="s">
        <v>568</v>
      </c>
      <c r="AO5" s="175" t="s">
        <v>569</v>
      </c>
      <c r="AP5" s="164">
        <v>44926</v>
      </c>
      <c r="AQ5" s="166" t="s">
        <v>570</v>
      </c>
      <c r="AR5" s="219" t="s">
        <v>571</v>
      </c>
      <c r="AS5" s="114"/>
      <c r="AT5" s="145"/>
      <c r="AU5" s="114"/>
      <c r="AV5" s="145"/>
      <c r="AW5" s="114"/>
      <c r="AX5" s="145"/>
      <c r="AY5" s="146"/>
      <c r="AZ5" s="166" t="s">
        <v>570</v>
      </c>
      <c r="BA5" s="219" t="s">
        <v>572</v>
      </c>
      <c r="BB5" s="175" t="s">
        <v>569</v>
      </c>
      <c r="BC5" s="166" t="s">
        <v>573</v>
      </c>
      <c r="BD5" s="164" t="s">
        <v>114</v>
      </c>
      <c r="BE5" s="145"/>
      <c r="BF5" s="145"/>
      <c r="BG5" s="146"/>
      <c r="BH5" s="114"/>
      <c r="BI5" s="114"/>
      <c r="BJ5" s="145"/>
      <c r="BK5" s="145"/>
      <c r="BL5" s="146"/>
      <c r="BM5" s="114"/>
      <c r="BN5" s="114"/>
      <c r="BO5" s="145"/>
      <c r="BP5" s="145"/>
      <c r="BQ5" s="146"/>
      <c r="BR5" s="114"/>
      <c r="BS5" s="114"/>
      <c r="BT5" s="206" t="s">
        <v>574</v>
      </c>
      <c r="BU5" s="145"/>
      <c r="BV5" s="145"/>
      <c r="BW5" s="145"/>
      <c r="BX5" s="164">
        <v>44673</v>
      </c>
      <c r="BY5" s="175" t="s">
        <v>575</v>
      </c>
      <c r="BZ5" s="175" t="s">
        <v>576</v>
      </c>
      <c r="CA5" s="114">
        <v>44683</v>
      </c>
      <c r="CB5" s="145" t="s">
        <v>577</v>
      </c>
      <c r="CC5" s="145" t="s">
        <v>578</v>
      </c>
      <c r="CD5" s="145" t="s">
        <v>579</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207.75" customHeight="1" thickTop="1" thickBot="1" x14ac:dyDescent="0.35">
      <c r="A6" s="314"/>
      <c r="B6" s="315"/>
      <c r="C6" s="330"/>
      <c r="D6" s="315"/>
      <c r="E6" s="316"/>
      <c r="F6" s="315"/>
      <c r="G6" s="330"/>
      <c r="H6" s="315"/>
      <c r="I6" s="315"/>
      <c r="J6" s="314"/>
      <c r="K6" s="314"/>
      <c r="L6" s="321"/>
      <c r="M6" s="323"/>
      <c r="N6" s="174">
        <v>2</v>
      </c>
      <c r="O6" s="165" t="s">
        <v>580</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464</v>
      </c>
      <c r="AC6" s="319"/>
      <c r="AD6" s="319"/>
      <c r="AE6" s="320"/>
      <c r="AF6" s="320"/>
      <c r="AG6" s="329"/>
      <c r="AH6" s="329"/>
      <c r="AI6" s="325"/>
      <c r="AJ6" s="325"/>
      <c r="AK6" s="321"/>
      <c r="AL6" s="323"/>
      <c r="AM6" s="327"/>
      <c r="AN6" s="175"/>
      <c r="AO6" s="174"/>
      <c r="AP6" s="164"/>
      <c r="AQ6" s="204"/>
      <c r="AR6" s="219"/>
      <c r="AS6" s="114"/>
      <c r="AT6" s="145"/>
      <c r="AU6" s="114"/>
      <c r="AV6" s="145"/>
      <c r="AW6" s="114"/>
      <c r="AX6" s="145"/>
      <c r="AY6" s="146"/>
      <c r="AZ6" s="166" t="s">
        <v>570</v>
      </c>
      <c r="BA6" s="218" t="s">
        <v>581</v>
      </c>
      <c r="BB6" s="175" t="s">
        <v>569</v>
      </c>
      <c r="BC6" s="166" t="s">
        <v>582</v>
      </c>
      <c r="BD6" s="164" t="s">
        <v>114</v>
      </c>
      <c r="BE6" s="145"/>
      <c r="BF6" s="145"/>
      <c r="BG6" s="146"/>
      <c r="BH6" s="114"/>
      <c r="BI6" s="114"/>
      <c r="BJ6" s="145"/>
      <c r="BK6" s="145"/>
      <c r="BL6" s="146"/>
      <c r="BM6" s="114"/>
      <c r="BN6" s="114"/>
      <c r="BO6" s="145"/>
      <c r="BP6" s="145"/>
      <c r="BQ6" s="146"/>
      <c r="BR6" s="114"/>
      <c r="BS6" s="114"/>
      <c r="BT6" s="164"/>
      <c r="BU6" s="145"/>
      <c r="BV6" s="145"/>
      <c r="BW6" s="145"/>
      <c r="BX6" s="164">
        <v>44673</v>
      </c>
      <c r="BY6" s="175" t="s">
        <v>583</v>
      </c>
      <c r="BZ6" s="175"/>
      <c r="CA6" s="114">
        <v>44683</v>
      </c>
      <c r="CB6" s="145" t="s">
        <v>577</v>
      </c>
      <c r="CC6" s="145" t="s">
        <v>578</v>
      </c>
      <c r="CD6" s="145" t="s">
        <v>464</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30"/>
      <c r="D7" s="315"/>
      <c r="E7" s="316"/>
      <c r="F7" s="315"/>
      <c r="G7" s="330"/>
      <c r="H7" s="315"/>
      <c r="I7" s="315"/>
      <c r="J7" s="314"/>
      <c r="K7" s="314"/>
      <c r="L7" s="321"/>
      <c r="M7" s="323"/>
      <c r="N7" s="174">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5"/>
      <c r="AO7" s="174"/>
      <c r="AP7" s="164"/>
      <c r="AQ7" s="164"/>
      <c r="AR7" s="175"/>
      <c r="AS7" s="114"/>
      <c r="AT7" s="145"/>
      <c r="AU7" s="114"/>
      <c r="AV7" s="145"/>
      <c r="AW7" s="114"/>
      <c r="AX7" s="145"/>
      <c r="AY7" s="146"/>
      <c r="AZ7" s="175"/>
      <c r="BA7" s="175"/>
      <c r="BB7" s="174"/>
      <c r="BC7" s="164"/>
      <c r="BD7" s="164"/>
      <c r="BE7" s="145"/>
      <c r="BF7" s="145"/>
      <c r="BG7" s="146"/>
      <c r="BH7" s="114"/>
      <c r="BI7" s="114"/>
      <c r="BJ7" s="145"/>
      <c r="BK7" s="145"/>
      <c r="BL7" s="146"/>
      <c r="BM7" s="114"/>
      <c r="BN7" s="114"/>
      <c r="BO7" s="145"/>
      <c r="BP7" s="145"/>
      <c r="BQ7" s="146"/>
      <c r="BR7" s="114"/>
      <c r="BS7" s="114"/>
      <c r="BT7" s="164"/>
      <c r="BU7" s="145"/>
      <c r="BV7" s="145"/>
      <c r="BW7" s="145"/>
      <c r="BX7" s="164"/>
      <c r="BY7" s="175"/>
      <c r="BZ7" s="17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30"/>
      <c r="D8" s="315"/>
      <c r="E8" s="316"/>
      <c r="F8" s="315"/>
      <c r="G8" s="330"/>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64"/>
      <c r="AR8" s="175"/>
      <c r="AS8" s="114"/>
      <c r="AT8" s="145"/>
      <c r="AU8" s="114"/>
      <c r="AV8" s="145"/>
      <c r="AW8" s="114"/>
      <c r="AX8" s="145"/>
      <c r="AY8" s="146"/>
      <c r="AZ8" s="175"/>
      <c r="BA8" s="175"/>
      <c r="BB8" s="174"/>
      <c r="BC8" s="164"/>
      <c r="BD8" s="164"/>
      <c r="BE8" s="145"/>
      <c r="BF8" s="145"/>
      <c r="BG8" s="146"/>
      <c r="BH8" s="114"/>
      <c r="BI8" s="114"/>
      <c r="BJ8" s="145"/>
      <c r="BK8" s="145"/>
      <c r="BL8" s="146"/>
      <c r="BM8" s="114"/>
      <c r="BN8" s="114"/>
      <c r="BO8" s="145"/>
      <c r="BP8" s="145"/>
      <c r="BQ8" s="146"/>
      <c r="BR8" s="114"/>
      <c r="BS8" s="114"/>
      <c r="BT8" s="164"/>
      <c r="BU8" s="145"/>
      <c r="BV8" s="145"/>
      <c r="BW8" s="145"/>
      <c r="BX8" s="164"/>
      <c r="BY8" s="175"/>
      <c r="BZ8" s="17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30"/>
      <c r="D9" s="315"/>
      <c r="E9" s="316"/>
      <c r="F9" s="315"/>
      <c r="G9" s="330"/>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64"/>
      <c r="AR9" s="175"/>
      <c r="AS9" s="114"/>
      <c r="AT9" s="145"/>
      <c r="AU9" s="114"/>
      <c r="AV9" s="145"/>
      <c r="AW9" s="114"/>
      <c r="AX9" s="145"/>
      <c r="AY9" s="146"/>
      <c r="AZ9" s="175"/>
      <c r="BA9" s="175"/>
      <c r="BB9" s="174"/>
      <c r="BC9" s="164"/>
      <c r="BD9" s="164"/>
      <c r="BE9" s="145"/>
      <c r="BF9" s="145"/>
      <c r="BG9" s="146"/>
      <c r="BH9" s="114"/>
      <c r="BI9" s="114"/>
      <c r="BJ9" s="145"/>
      <c r="BK9" s="145"/>
      <c r="BL9" s="146"/>
      <c r="BM9" s="114"/>
      <c r="BN9" s="114"/>
      <c r="BO9" s="145"/>
      <c r="BP9" s="145"/>
      <c r="BQ9" s="146"/>
      <c r="BR9" s="114"/>
      <c r="BS9" s="114"/>
      <c r="BT9" s="164"/>
      <c r="BU9" s="145"/>
      <c r="BV9" s="145"/>
      <c r="BW9" s="145"/>
      <c r="BX9" s="164"/>
      <c r="BY9" s="175"/>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30"/>
      <c r="D10" s="315"/>
      <c r="E10" s="316"/>
      <c r="F10" s="315"/>
      <c r="G10" s="330"/>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64"/>
      <c r="AR10" s="175"/>
      <c r="AS10" s="114"/>
      <c r="AT10" s="145"/>
      <c r="AU10" s="114"/>
      <c r="AV10" s="145"/>
      <c r="AW10" s="114"/>
      <c r="AX10" s="145"/>
      <c r="AY10" s="146"/>
      <c r="AZ10" s="175"/>
      <c r="BA10" s="175"/>
      <c r="BB10" s="174"/>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64"/>
      <c r="AR11" s="175"/>
      <c r="AS11" s="114"/>
      <c r="AT11" s="145"/>
      <c r="AU11" s="114"/>
      <c r="AV11" s="145"/>
      <c r="AW11" s="114"/>
      <c r="AX11" s="145"/>
      <c r="AY11" s="146"/>
      <c r="AZ11" s="175"/>
      <c r="BA11" s="175"/>
      <c r="BB11" s="174"/>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64"/>
      <c r="AR12" s="175"/>
      <c r="AS12" s="114"/>
      <c r="AT12" s="145"/>
      <c r="AU12" s="114"/>
      <c r="AV12" s="145"/>
      <c r="AW12" s="114"/>
      <c r="AX12" s="145"/>
      <c r="AY12" s="146"/>
      <c r="AZ12" s="175"/>
      <c r="BA12" s="175"/>
      <c r="BB12" s="174"/>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75"/>
      <c r="BA13" s="175"/>
      <c r="BB13" s="174"/>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75"/>
      <c r="BA14" s="175"/>
      <c r="BB14" s="174"/>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75"/>
      <c r="BA15" s="175"/>
      <c r="BB15" s="174"/>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64"/>
      <c r="AR16" s="175"/>
      <c r="AS16" s="114"/>
      <c r="AT16" s="145"/>
      <c r="AU16" s="114"/>
      <c r="AV16" s="145"/>
      <c r="AW16" s="114"/>
      <c r="AX16" s="145"/>
      <c r="AY16" s="146"/>
      <c r="AZ16" s="175"/>
      <c r="BA16" s="175"/>
      <c r="BB16" s="174"/>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64"/>
      <c r="AR17" s="17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64"/>
      <c r="AR18" s="17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64"/>
      <c r="AR19" s="17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64"/>
      <c r="AR20" s="17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64"/>
      <c r="AR21" s="17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64"/>
      <c r="AR22" s="17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64"/>
      <c r="AR23" s="17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64"/>
      <c r="AR24" s="17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64"/>
      <c r="AR25" s="17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64"/>
      <c r="AR26" s="17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64"/>
      <c r="AR27" s="17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64"/>
      <c r="AR28" s="17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64"/>
      <c r="AR29" s="17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64"/>
      <c r="AR30" s="17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64"/>
      <c r="AR31" s="17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64"/>
      <c r="AR32" s="17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64"/>
      <c r="AR33" s="17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64"/>
      <c r="AR34" s="17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64"/>
      <c r="AR35" s="17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64"/>
      <c r="AR36" s="17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64"/>
      <c r="AR37" s="17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64"/>
      <c r="AR38" s="17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14"/>
      <c r="AR41" s="14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14"/>
      <c r="AR47" s="14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14"/>
      <c r="AR53" s="14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ht="21" hidden="1" customHeight="1" thickTop="1" x14ac:dyDescent="0.3"/>
    <row r="66" ht="21" hidden="1" customHeight="1" x14ac:dyDescent="0.3"/>
    <row r="67" ht="21" customHeight="1" thickTop="1" x14ac:dyDescent="0.3"/>
  </sheetData>
  <sheetProtection algorithmName="SHA-512" hashValue="pEcc6u1twbNsa/yMpwoonXCEJDgq+Oiml6omkHZ3KILECwTatS1eImC1JiZ298rFHd1Hs/gQ6keJxuUdiawT+g==" saltValue="dXFNt/TB4wNQ5i2IA3LPnw==" spinCount="100000" sheet="1" objects="1" scenarios="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331" priority="32" stopIfTrue="1" operator="equal">
      <formula>"Muy Alta"</formula>
    </cfRule>
    <cfRule type="containsText" dxfId="330" priority="33" operator="containsText" text="ZONA RIESGO ALTA">
      <formula>NOT(ISERROR(SEARCH("ZONA RIESGO ALTA",M5)))</formula>
    </cfRule>
    <cfRule type="containsText" dxfId="329" priority="34" operator="containsText" text="ZONA RIESGO MODERADA">
      <formula>NOT(ISERROR(SEARCH("ZONA RIESGO MODERADA",M5)))</formula>
    </cfRule>
    <cfRule type="containsText" dxfId="328" priority="35" operator="containsText" text="ZONA RIESGO BAJA">
      <formula>NOT(ISERROR(SEARCH("ZONA RIESGO BAJA",M5)))</formula>
    </cfRule>
    <cfRule type="cellIs" dxfId="327" priority="36" operator="equal">
      <formula>"Muy Baja"</formula>
    </cfRule>
  </conditionalFormatting>
  <conditionalFormatting sqref="M5:M64">
    <cfRule type="containsText" dxfId="326" priority="31" operator="containsText" text="ZONA RIESGO EXTREMA">
      <formula>NOT(ISERROR(SEARCH("ZONA RIESGO EXTREMA",M5)))</formula>
    </cfRule>
  </conditionalFormatting>
  <conditionalFormatting sqref="X5:X64">
    <cfRule type="containsText" dxfId="325" priority="28" operator="containsText" text="DEBIL">
      <formula>NOT(ISERROR(SEARCH("DEBIL",X5)))</formula>
    </cfRule>
    <cfRule type="containsText" dxfId="324" priority="29" operator="containsText" text="MODERADO">
      <formula>NOT(ISERROR(SEARCH("MODERADO",X5)))</formula>
    </cfRule>
    <cfRule type="containsText" dxfId="323" priority="30" operator="containsText" text="FUERTE">
      <formula>NOT(ISERROR(SEARCH("FUERTE",X5)))</formula>
    </cfRule>
  </conditionalFormatting>
  <conditionalFormatting sqref="AC5 AC11 AC17 AC23 AC41 AC59 AC29 AC47 AC35 AC53">
    <cfRule type="containsText" dxfId="322" priority="25" operator="containsText" text="DEBIL">
      <formula>NOT(ISERROR(SEARCH("DEBIL",AC5)))</formula>
    </cfRule>
    <cfRule type="containsText" dxfId="321" priority="26" operator="containsText" text="MODERADO">
      <formula>NOT(ISERROR(SEARCH("MODERADO",AC5)))</formula>
    </cfRule>
    <cfRule type="containsText" dxfId="320" priority="27" operator="containsText" text="FUERTE">
      <formula>NOT(ISERROR(SEARCH("FUERTE",AC5)))</formula>
    </cfRule>
  </conditionalFormatting>
  <conditionalFormatting sqref="AI5 AI11 AI17 AI23 AI29 AI35 AI41 AI47 AI53 AI59">
    <cfRule type="containsText" dxfId="319" priority="20" operator="containsText" text="casi seguro">
      <formula>NOT(ISERROR(SEARCH("casi seguro",AI5)))</formula>
    </cfRule>
    <cfRule type="containsText" dxfId="318" priority="21" operator="containsText" text="PROBABLE">
      <formula>NOT(ISERROR(SEARCH("PROBABLE",AI5)))</formula>
    </cfRule>
    <cfRule type="containsText" dxfId="317" priority="22" operator="containsText" text="posible">
      <formula>NOT(ISERROR(SEARCH("posible",AI5)))</formula>
    </cfRule>
    <cfRule type="containsText" dxfId="316" priority="23" operator="containsText" text="Improbable">
      <formula>NOT(ISERROR(SEARCH("Improbable",AI5)))</formula>
    </cfRule>
    <cfRule type="containsText" dxfId="315" priority="24" operator="containsText" text="Rara vez">
      <formula>NOT(ISERROR(SEARCH("Rara vez",AI5)))</formula>
    </cfRule>
  </conditionalFormatting>
  <conditionalFormatting sqref="AD5 AD11 AD17 AD23 AD41 AD59 AD29 AD47 AD35 AD53">
    <cfRule type="containsText" dxfId="314" priority="17" operator="containsText" text="DEBIL">
      <formula>NOT(ISERROR(SEARCH("DEBIL",AD5)))</formula>
    </cfRule>
    <cfRule type="containsText" dxfId="313" priority="18" operator="containsText" text="MODERADO">
      <formula>NOT(ISERROR(SEARCH("MODERADO",AD5)))</formula>
    </cfRule>
    <cfRule type="containsText" dxfId="312" priority="19" operator="containsText" text="FUERTE">
      <formula>NOT(ISERROR(SEARCH("FUERTE",AD5)))</formula>
    </cfRule>
  </conditionalFormatting>
  <conditionalFormatting sqref="AL5 AL11 AL17 AL23 AL29 AL35 AL41 AL47 AL53 AL59">
    <cfRule type="cellIs" dxfId="311" priority="12" stopIfTrue="1" operator="equal">
      <formula>"Muy Alta"</formula>
    </cfRule>
    <cfRule type="containsText" dxfId="310" priority="13" operator="containsText" text="ZONA RIESGO ALTA">
      <formula>NOT(ISERROR(SEARCH("ZONA RIESGO ALTA",AL5)))</formula>
    </cfRule>
    <cfRule type="containsText" dxfId="309" priority="14" operator="containsText" text="ZONA RIESGO MODERADA">
      <formula>NOT(ISERROR(SEARCH("ZONA RIESGO MODERADA",AL5)))</formula>
    </cfRule>
    <cfRule type="containsText" dxfId="308" priority="15" operator="containsText" text="ZONA RIESGO BAJA">
      <formula>NOT(ISERROR(SEARCH("ZONA RIESGO BAJA",AL5)))</formula>
    </cfRule>
    <cfRule type="cellIs" dxfId="307" priority="16" operator="equal">
      <formula>"Muy Baja"</formula>
    </cfRule>
  </conditionalFormatting>
  <conditionalFormatting sqref="AL5:AL64">
    <cfRule type="containsText" dxfId="306" priority="11" operator="containsText" text="ZONA RIESGO EXTREMA">
      <formula>NOT(ISERROR(SEARCH("ZONA RIESGO EXTREMA",AL5)))</formula>
    </cfRule>
  </conditionalFormatting>
  <conditionalFormatting sqref="AJ5 AJ11 AJ17 AJ23 AJ29 AJ35 AJ41 AJ47 AJ53 AJ59">
    <cfRule type="containsText" dxfId="305" priority="1" operator="containsText" text="casi seguro">
      <formula>NOT(ISERROR(SEARCH("casi seguro",AJ5)))</formula>
    </cfRule>
    <cfRule type="containsText" dxfId="304" priority="2" operator="containsText" text="PROBABLE">
      <formula>NOT(ISERROR(SEARCH("PROBABLE",AJ5)))</formula>
    </cfRule>
    <cfRule type="containsText" dxfId="303" priority="3" operator="containsText" text="posible">
      <formula>NOT(ISERROR(SEARCH("posible",AJ5)))</formula>
    </cfRule>
    <cfRule type="containsText" dxfId="302" priority="4" operator="containsText" text="Improbable">
      <formula>NOT(ISERROR(SEARCH("Improbable",AJ5)))</formula>
    </cfRule>
    <cfRule type="containsText" dxfId="301"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D25543FC-F233-4D8A-A7D1-3063D8109C51}"/>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91D341BA-0666-4B27-AA33-F06A025E31BE}">
            <xm:f>NOT(ISERROR(SEARCH(#REF!,AI5)))</xm:f>
            <xm:f>#REF!</xm:f>
            <x14:dxf>
              <fill>
                <gradientFill degree="180">
                  <stop position="0">
                    <color rgb="FF008744"/>
                  </stop>
                  <stop position="1">
                    <color theme="0"/>
                  </stop>
                </gradientFill>
              </fill>
            </x14:dxf>
          </x14:cfRule>
          <x14:cfRule type="containsText" priority="38" operator="containsText" id="{42B667AE-630B-4B80-A5E7-7FFC34A603CA}">
            <xm:f>NOT(ISERROR(SEARCH(#REF!,AI5)))</xm:f>
            <xm:f>#REF!</xm:f>
            <x14:dxf>
              <fill>
                <gradientFill degree="180">
                  <stop position="0">
                    <color rgb="FF008744"/>
                  </stop>
                  <stop position="1">
                    <color theme="0"/>
                  </stop>
                </gradientFill>
              </fill>
            </x14:dxf>
          </x14:cfRule>
          <x14:cfRule type="containsText" priority="39" operator="containsText" id="{CBDBA412-6BE5-4113-B609-59BEF0D8EC7B}">
            <xm:f>NOT(ISERROR(SEARCH(#REF!,AI5)))</xm:f>
            <xm:f>#REF!</xm:f>
            <x14:dxf>
              <fill>
                <gradientFill degree="180">
                  <stop position="0">
                    <color rgb="FF008744"/>
                  </stop>
                  <stop position="1">
                    <color rgb="FFFFFFFF"/>
                  </stop>
                </gradientFill>
              </fill>
            </x14:dxf>
          </x14:cfRule>
          <x14:cfRule type="containsText" priority="40" operator="containsText" id="{204C116E-A9EA-4A1F-9323-1F0E5E2A7BDD}">
            <xm:f>NOT(ISERROR(SEARCH(#REF!,AI5)))</xm:f>
            <xm:f>#REF!</xm:f>
            <x14:dxf>
              <fill>
                <gradientFill>
                  <stop position="0">
                    <color theme="0"/>
                  </stop>
                  <stop position="1">
                    <color rgb="FFFFFF00"/>
                  </stop>
                </gradientFill>
              </fill>
            </x14:dxf>
          </x14:cfRule>
          <x14:cfRule type="containsText" priority="41" operator="containsText" id="{07DFD2DE-841D-4A9B-9FD4-F2E189940C0A}">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E3AC5B95-F9D2-4320-A066-3390B519A601}">
            <xm:f>NOT(ISERROR(SEARCH(#REF!,AJ5)))</xm:f>
            <xm:f>#REF!</xm:f>
            <x14:dxf>
              <fill>
                <gradientFill degree="180">
                  <stop position="0">
                    <color rgb="FF008744"/>
                  </stop>
                  <stop position="1">
                    <color theme="0"/>
                  </stop>
                </gradientFill>
              </fill>
            </x14:dxf>
          </x14:cfRule>
          <x14:cfRule type="containsText" priority="7" operator="containsText" id="{FBC7A8C0-78CC-432B-9ED9-0E6DC7A791B5}">
            <xm:f>NOT(ISERROR(SEARCH(#REF!,AJ5)))</xm:f>
            <xm:f>#REF!</xm:f>
            <x14:dxf>
              <fill>
                <gradientFill degree="180">
                  <stop position="0">
                    <color rgb="FF008744"/>
                  </stop>
                  <stop position="1">
                    <color theme="0"/>
                  </stop>
                </gradientFill>
              </fill>
            </x14:dxf>
          </x14:cfRule>
          <x14:cfRule type="containsText" priority="8" operator="containsText" id="{844E61FE-1833-44AA-8C4B-F46946DDD7F5}">
            <xm:f>NOT(ISERROR(SEARCH(#REF!,AJ5)))</xm:f>
            <xm:f>#REF!</xm:f>
            <x14:dxf>
              <fill>
                <gradientFill degree="180">
                  <stop position="0">
                    <color rgb="FF008744"/>
                  </stop>
                  <stop position="1">
                    <color rgb="FFFFFFFF"/>
                  </stop>
                </gradientFill>
              </fill>
            </x14:dxf>
          </x14:cfRule>
          <x14:cfRule type="containsText" priority="9" operator="containsText" id="{797C270E-E3DE-498E-86A4-C4B370D331A1}">
            <xm:f>NOT(ISERROR(SEARCH(#REF!,AJ5)))</xm:f>
            <xm:f>#REF!</xm:f>
            <x14:dxf>
              <fill>
                <gradientFill>
                  <stop position="0">
                    <color theme="0"/>
                  </stop>
                  <stop position="1">
                    <color rgb="FFFFFF00"/>
                  </stop>
                </gradientFill>
              </fill>
            </x14:dxf>
          </x14:cfRule>
          <x14:cfRule type="containsText" priority="10" operator="containsText" id="{8EFB5AB9-F894-4DC3-A964-25961B7AE04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2D49-9A63-46F0-BCDB-0D379CF44CBE}">
  <dimension ref="A1:DD65"/>
  <sheetViews>
    <sheetView topLeftCell="AZ1" zoomScaleNormal="100" workbookViewId="0">
      <selection activeCell="N11" sqref="A11:XFD64"/>
    </sheetView>
  </sheetViews>
  <sheetFormatPr baseColWidth="10" defaultColWidth="11.42578125" defaultRowHeight="16.5" x14ac:dyDescent="0.3"/>
  <cols>
    <col min="1" max="1" width="4" style="151" bestFit="1" customWidth="1"/>
    <col min="2" max="2" width="18.7109375" style="152" customWidth="1"/>
    <col min="3" max="3" width="26.7109375" style="152" customWidth="1"/>
    <col min="4" max="4" width="18.7109375" style="152" customWidth="1"/>
    <col min="5" max="5" width="32.42578125" style="148" customWidth="1"/>
    <col min="6" max="6" width="14.140625" style="151" customWidth="1"/>
    <col min="7" max="7" width="13.140625" style="151" customWidth="1"/>
    <col min="8" max="8" width="18.57031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2" style="148" customWidth="1"/>
    <col min="44" max="44" width="51.5703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2" width="23" style="1" customWidth="1"/>
    <col min="53" max="53" width="57.42578125" style="1" customWidth="1"/>
    <col min="54" max="54" width="18.85546875" style="1" customWidth="1"/>
    <col min="55" max="55" width="16.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8.8554687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33.140625" style="148" customWidth="1"/>
    <col min="81" max="81" width="22.85546875" style="148" customWidth="1"/>
    <col min="82" max="82" width="24.285156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34.5"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144.75" customHeight="1" thickTop="1" thickBot="1" x14ac:dyDescent="0.3">
      <c r="A5" s="314">
        <v>1</v>
      </c>
      <c r="B5" s="315" t="s">
        <v>427</v>
      </c>
      <c r="C5" s="315" t="s">
        <v>428</v>
      </c>
      <c r="D5" s="315" t="s">
        <v>584</v>
      </c>
      <c r="E5" s="316" t="s">
        <v>585</v>
      </c>
      <c r="F5" s="315" t="s">
        <v>103</v>
      </c>
      <c r="G5" s="315" t="s">
        <v>586</v>
      </c>
      <c r="H5" s="315" t="s">
        <v>587</v>
      </c>
      <c r="I5" s="315" t="s">
        <v>144</v>
      </c>
      <c r="J5" s="314">
        <v>4</v>
      </c>
      <c r="K5" s="314">
        <v>5</v>
      </c>
      <c r="L5" s="321">
        <v>80</v>
      </c>
      <c r="M5" s="322" t="s">
        <v>588</v>
      </c>
      <c r="N5" s="174">
        <v>1</v>
      </c>
      <c r="O5" s="169" t="s">
        <v>589</v>
      </c>
      <c r="P5" s="167">
        <v>15</v>
      </c>
      <c r="Q5" s="167">
        <v>15</v>
      </c>
      <c r="R5" s="167">
        <v>15</v>
      </c>
      <c r="S5" s="167">
        <v>15</v>
      </c>
      <c r="T5" s="167">
        <v>15</v>
      </c>
      <c r="U5" s="167">
        <v>15</v>
      </c>
      <c r="V5" s="167">
        <v>10</v>
      </c>
      <c r="W5" s="116">
        <v>100</v>
      </c>
      <c r="X5" s="117" t="s">
        <v>146</v>
      </c>
      <c r="Y5" s="168" t="s">
        <v>146</v>
      </c>
      <c r="Z5" s="118" t="s">
        <v>146</v>
      </c>
      <c r="AA5" s="116" t="s">
        <v>590</v>
      </c>
      <c r="AB5" s="167" t="s">
        <v>116</v>
      </c>
      <c r="AC5" s="319">
        <v>100</v>
      </c>
      <c r="AD5" s="319" t="s">
        <v>146</v>
      </c>
      <c r="AE5" s="320" t="s">
        <v>441</v>
      </c>
      <c r="AF5" s="320" t="s">
        <v>147</v>
      </c>
      <c r="AG5" s="329" t="s">
        <v>591</v>
      </c>
      <c r="AH5" s="329">
        <v>2</v>
      </c>
      <c r="AI5" s="325">
        <v>4</v>
      </c>
      <c r="AJ5" s="325">
        <v>3</v>
      </c>
      <c r="AK5" s="321">
        <v>48</v>
      </c>
      <c r="AL5" s="322" t="s">
        <v>592</v>
      </c>
      <c r="AM5" s="326" t="s">
        <v>394</v>
      </c>
      <c r="AN5" s="176" t="s">
        <v>593</v>
      </c>
      <c r="AO5" s="175" t="s">
        <v>594</v>
      </c>
      <c r="AP5" s="164">
        <v>44926</v>
      </c>
      <c r="AQ5" s="220" t="s">
        <v>595</v>
      </c>
      <c r="AR5" s="175" t="s">
        <v>596</v>
      </c>
      <c r="AS5" s="114"/>
      <c r="AT5" s="145"/>
      <c r="AU5" s="114"/>
      <c r="AV5" s="145"/>
      <c r="AW5" s="114"/>
      <c r="AX5" s="145"/>
      <c r="AY5" s="146"/>
      <c r="AZ5" s="220" t="s">
        <v>595</v>
      </c>
      <c r="BA5" s="175" t="s">
        <v>597</v>
      </c>
      <c r="BB5" s="175" t="s">
        <v>598</v>
      </c>
      <c r="BC5" s="166" t="s">
        <v>599</v>
      </c>
      <c r="BD5" s="164" t="s">
        <v>114</v>
      </c>
      <c r="BE5" s="145"/>
      <c r="BF5" s="145"/>
      <c r="BG5" s="146"/>
      <c r="BH5" s="114"/>
      <c r="BI5" s="114"/>
      <c r="BJ5" s="145"/>
      <c r="BK5" s="145"/>
      <c r="BL5" s="146"/>
      <c r="BM5" s="114"/>
      <c r="BN5" s="114"/>
      <c r="BO5" s="145"/>
      <c r="BP5" s="145"/>
      <c r="BQ5" s="146"/>
      <c r="BR5" s="114"/>
      <c r="BS5" s="114"/>
      <c r="BT5" s="221" t="s">
        <v>600</v>
      </c>
      <c r="BU5" s="145"/>
      <c r="BV5" s="145"/>
      <c r="BW5" s="145"/>
      <c r="BX5" s="164">
        <v>44677</v>
      </c>
      <c r="BY5" s="175" t="s">
        <v>601</v>
      </c>
      <c r="BZ5" s="175" t="s">
        <v>602</v>
      </c>
      <c r="CA5" s="114">
        <v>44683</v>
      </c>
      <c r="CB5" s="173" t="s">
        <v>603</v>
      </c>
      <c r="CC5" s="145" t="s">
        <v>578</v>
      </c>
      <c r="CD5" s="173" t="s">
        <v>604</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117" thickTop="1" thickBot="1" x14ac:dyDescent="0.35">
      <c r="A6" s="314"/>
      <c r="B6" s="315"/>
      <c r="C6" s="315"/>
      <c r="D6" s="315"/>
      <c r="E6" s="316"/>
      <c r="F6" s="315"/>
      <c r="G6" s="315"/>
      <c r="H6" s="315"/>
      <c r="I6" s="315"/>
      <c r="J6" s="314"/>
      <c r="K6" s="314"/>
      <c r="L6" s="321"/>
      <c r="M6" s="323"/>
      <c r="N6" s="174">
        <v>2</v>
      </c>
      <c r="O6" s="169" t="s">
        <v>605</v>
      </c>
      <c r="P6" s="167">
        <v>15</v>
      </c>
      <c r="Q6" s="167">
        <v>15</v>
      </c>
      <c r="R6" s="167">
        <v>15</v>
      </c>
      <c r="S6" s="167">
        <v>15</v>
      </c>
      <c r="T6" s="167">
        <v>15</v>
      </c>
      <c r="U6" s="167">
        <v>15</v>
      </c>
      <c r="V6" s="167">
        <v>10</v>
      </c>
      <c r="W6" s="116">
        <v>100</v>
      </c>
      <c r="X6" s="117" t="s">
        <v>146</v>
      </c>
      <c r="Y6" s="168" t="s">
        <v>146</v>
      </c>
      <c r="Z6" s="118" t="s">
        <v>146</v>
      </c>
      <c r="AA6" s="116" t="s">
        <v>590</v>
      </c>
      <c r="AB6" s="167" t="s">
        <v>116</v>
      </c>
      <c r="AC6" s="319"/>
      <c r="AD6" s="319"/>
      <c r="AE6" s="320"/>
      <c r="AF6" s="320"/>
      <c r="AG6" s="329"/>
      <c r="AH6" s="329"/>
      <c r="AI6" s="325"/>
      <c r="AJ6" s="325"/>
      <c r="AK6" s="321"/>
      <c r="AL6" s="323"/>
      <c r="AM6" s="327"/>
      <c r="AN6" s="175"/>
      <c r="AO6" s="174"/>
      <c r="AP6" s="164"/>
      <c r="AQ6" s="164"/>
      <c r="AR6" s="175"/>
      <c r="AS6" s="114"/>
      <c r="AT6" s="145"/>
      <c r="AU6" s="114"/>
      <c r="AV6" s="145"/>
      <c r="AW6" s="114"/>
      <c r="AX6" s="145"/>
      <c r="AY6" s="146"/>
      <c r="AZ6" s="175" t="s">
        <v>595</v>
      </c>
      <c r="BA6" s="175" t="s">
        <v>606</v>
      </c>
      <c r="BB6" s="175" t="s">
        <v>598</v>
      </c>
      <c r="BC6" s="166" t="s">
        <v>607</v>
      </c>
      <c r="BD6" s="164" t="s">
        <v>114</v>
      </c>
      <c r="BE6" s="145"/>
      <c r="BF6" s="145"/>
      <c r="BG6" s="146"/>
      <c r="BH6" s="114"/>
      <c r="BI6" s="114"/>
      <c r="BJ6" s="145"/>
      <c r="BK6" s="145"/>
      <c r="BL6" s="146"/>
      <c r="BM6" s="114"/>
      <c r="BN6" s="114"/>
      <c r="BO6" s="145"/>
      <c r="BP6" s="145"/>
      <c r="BQ6" s="146"/>
      <c r="BR6" s="114"/>
      <c r="BS6" s="114"/>
      <c r="BT6" s="166" t="s">
        <v>608</v>
      </c>
      <c r="BU6" s="145"/>
      <c r="BV6" s="145"/>
      <c r="BW6" s="145"/>
      <c r="BX6" s="164">
        <v>44677</v>
      </c>
      <c r="BY6" s="175" t="s">
        <v>609</v>
      </c>
      <c r="BZ6" s="175"/>
      <c r="CA6" s="114">
        <v>44683</v>
      </c>
      <c r="CB6" s="173" t="s">
        <v>610</v>
      </c>
      <c r="CC6" s="145" t="s">
        <v>578</v>
      </c>
      <c r="CD6" s="145" t="s">
        <v>464</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95.25" customHeight="1" thickTop="1" thickBot="1" x14ac:dyDescent="0.35">
      <c r="A7" s="314"/>
      <c r="B7" s="315"/>
      <c r="C7" s="315"/>
      <c r="D7" s="315"/>
      <c r="E7" s="316"/>
      <c r="F7" s="315"/>
      <c r="G7" s="315"/>
      <c r="H7" s="315"/>
      <c r="I7" s="315"/>
      <c r="J7" s="314"/>
      <c r="K7" s="314"/>
      <c r="L7" s="321"/>
      <c r="M7" s="323"/>
      <c r="N7" s="174">
        <v>3</v>
      </c>
      <c r="O7" s="169" t="s">
        <v>611</v>
      </c>
      <c r="P7" s="167">
        <v>15</v>
      </c>
      <c r="Q7" s="167">
        <v>15</v>
      </c>
      <c r="R7" s="167">
        <v>15</v>
      </c>
      <c r="S7" s="167">
        <v>15</v>
      </c>
      <c r="T7" s="167">
        <v>15</v>
      </c>
      <c r="U7" s="167">
        <v>15</v>
      </c>
      <c r="V7" s="167">
        <v>10</v>
      </c>
      <c r="W7" s="116">
        <v>100</v>
      </c>
      <c r="X7" s="117" t="s">
        <v>146</v>
      </c>
      <c r="Y7" s="168" t="s">
        <v>146</v>
      </c>
      <c r="Z7" s="118" t="s">
        <v>146</v>
      </c>
      <c r="AA7" s="116" t="s">
        <v>590</v>
      </c>
      <c r="AB7" s="167" t="s">
        <v>116</v>
      </c>
      <c r="AC7" s="319"/>
      <c r="AD7" s="319"/>
      <c r="AE7" s="320"/>
      <c r="AF7" s="320"/>
      <c r="AG7" s="329"/>
      <c r="AH7" s="329"/>
      <c r="AI7" s="325"/>
      <c r="AJ7" s="325"/>
      <c r="AK7" s="321"/>
      <c r="AL7" s="323"/>
      <c r="AM7" s="327"/>
      <c r="AN7" s="175"/>
      <c r="AO7" s="174"/>
      <c r="AP7" s="164"/>
      <c r="AQ7" s="164"/>
      <c r="AR7" s="175"/>
      <c r="AS7" s="114"/>
      <c r="AT7" s="145"/>
      <c r="AU7" s="114"/>
      <c r="AV7" s="145"/>
      <c r="AW7" s="114"/>
      <c r="AX7" s="145"/>
      <c r="AY7" s="146"/>
      <c r="AZ7" s="175" t="s">
        <v>595</v>
      </c>
      <c r="BA7" s="175" t="s">
        <v>612</v>
      </c>
      <c r="BB7" s="175" t="s">
        <v>598</v>
      </c>
      <c r="BC7" s="166" t="s">
        <v>613</v>
      </c>
      <c r="BD7" s="164" t="s">
        <v>114</v>
      </c>
      <c r="BE7" s="145"/>
      <c r="BF7" s="145"/>
      <c r="BG7" s="146"/>
      <c r="BH7" s="114"/>
      <c r="BI7" s="114"/>
      <c r="BJ7" s="145"/>
      <c r="BK7" s="145"/>
      <c r="BL7" s="146"/>
      <c r="BM7" s="114"/>
      <c r="BN7" s="114"/>
      <c r="BO7" s="145"/>
      <c r="BP7" s="145"/>
      <c r="BQ7" s="146"/>
      <c r="BR7" s="114"/>
      <c r="BS7" s="114"/>
      <c r="BT7" s="164"/>
      <c r="BU7" s="145"/>
      <c r="BV7" s="145"/>
      <c r="BW7" s="145"/>
      <c r="BX7" s="164">
        <v>44677</v>
      </c>
      <c r="BY7" s="222" t="s">
        <v>614</v>
      </c>
      <c r="BZ7" s="175"/>
      <c r="CA7" s="114">
        <v>44683</v>
      </c>
      <c r="CB7" s="173" t="s">
        <v>610</v>
      </c>
      <c r="CC7" s="145" t="s">
        <v>578</v>
      </c>
      <c r="CD7" s="145" t="s">
        <v>464</v>
      </c>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v>0</v>
      </c>
      <c r="X8" s="117" t="s">
        <v>439</v>
      </c>
      <c r="Y8" s="168"/>
      <c r="Z8" s="118" t="s">
        <v>615</v>
      </c>
      <c r="AA8" s="116" t="s">
        <v>616</v>
      </c>
      <c r="AB8" s="167"/>
      <c r="AC8" s="319"/>
      <c r="AD8" s="319"/>
      <c r="AE8" s="320"/>
      <c r="AF8" s="320"/>
      <c r="AG8" s="329"/>
      <c r="AH8" s="329"/>
      <c r="AI8" s="325"/>
      <c r="AJ8" s="325"/>
      <c r="AK8" s="321"/>
      <c r="AL8" s="323"/>
      <c r="AM8" s="327"/>
      <c r="AN8" s="175"/>
      <c r="AO8" s="174"/>
      <c r="AP8" s="164"/>
      <c r="AQ8" s="164"/>
      <c r="AR8" s="175"/>
      <c r="AS8" s="114"/>
      <c r="AT8" s="145"/>
      <c r="AU8" s="114"/>
      <c r="AV8" s="145"/>
      <c r="AW8" s="114"/>
      <c r="AX8" s="145"/>
      <c r="AY8" s="146"/>
      <c r="AZ8" s="175"/>
      <c r="BA8" s="175"/>
      <c r="BB8" s="175"/>
      <c r="BC8" s="166"/>
      <c r="BD8" s="164"/>
      <c r="BE8" s="145"/>
      <c r="BF8" s="145"/>
      <c r="BG8" s="146"/>
      <c r="BH8" s="114"/>
      <c r="BI8" s="114"/>
      <c r="BJ8" s="145"/>
      <c r="BK8" s="145"/>
      <c r="BL8" s="146"/>
      <c r="BM8" s="114"/>
      <c r="BN8" s="114"/>
      <c r="BO8" s="145"/>
      <c r="BP8" s="145"/>
      <c r="BQ8" s="146"/>
      <c r="BR8" s="114"/>
      <c r="BS8" s="114"/>
      <c r="BT8" s="164"/>
      <c r="BU8" s="145"/>
      <c r="BV8" s="145"/>
      <c r="BW8" s="145"/>
      <c r="BX8" s="223"/>
      <c r="BY8" s="224"/>
      <c r="BZ8" s="22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v>0</v>
      </c>
      <c r="X9" s="117" t="s">
        <v>439</v>
      </c>
      <c r="Y9" s="168"/>
      <c r="Z9" s="118" t="s">
        <v>615</v>
      </c>
      <c r="AA9" s="116" t="s">
        <v>616</v>
      </c>
      <c r="AB9" s="167"/>
      <c r="AC9" s="319"/>
      <c r="AD9" s="319"/>
      <c r="AE9" s="320"/>
      <c r="AF9" s="320"/>
      <c r="AG9" s="329"/>
      <c r="AH9" s="329"/>
      <c r="AI9" s="325"/>
      <c r="AJ9" s="325"/>
      <c r="AK9" s="321"/>
      <c r="AL9" s="323"/>
      <c r="AM9" s="327"/>
      <c r="AN9" s="175"/>
      <c r="AO9" s="174"/>
      <c r="AP9" s="164"/>
      <c r="AQ9" s="164"/>
      <c r="AR9" s="175"/>
      <c r="AS9" s="114"/>
      <c r="AT9" s="145"/>
      <c r="AU9" s="114"/>
      <c r="AV9" s="145"/>
      <c r="AW9" s="114"/>
      <c r="AX9" s="145"/>
      <c r="AY9" s="146"/>
      <c r="AZ9" s="175"/>
      <c r="BA9" s="175"/>
      <c r="BB9" s="175"/>
      <c r="BC9" s="166"/>
      <c r="BD9" s="164"/>
      <c r="BE9" s="145"/>
      <c r="BF9" s="145"/>
      <c r="BG9" s="146"/>
      <c r="BH9" s="114"/>
      <c r="BI9" s="114"/>
      <c r="BJ9" s="145"/>
      <c r="BK9" s="145"/>
      <c r="BL9" s="146"/>
      <c r="BM9" s="114"/>
      <c r="BN9" s="114"/>
      <c r="BO9" s="145"/>
      <c r="BP9" s="145"/>
      <c r="BQ9" s="146"/>
      <c r="BR9" s="114"/>
      <c r="BS9" s="114"/>
      <c r="BT9" s="164"/>
      <c r="BU9" s="145"/>
      <c r="BV9" s="145"/>
      <c r="BW9" s="145"/>
      <c r="BX9" s="164"/>
      <c r="BY9" s="226"/>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42.75"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v>0</v>
      </c>
      <c r="X10" s="117" t="s">
        <v>439</v>
      </c>
      <c r="Y10" s="168"/>
      <c r="Z10" s="118" t="s">
        <v>615</v>
      </c>
      <c r="AA10" s="116" t="s">
        <v>616</v>
      </c>
      <c r="AB10" s="167"/>
      <c r="AC10" s="319"/>
      <c r="AD10" s="319"/>
      <c r="AE10" s="320"/>
      <c r="AF10" s="320"/>
      <c r="AG10" s="329"/>
      <c r="AH10" s="329"/>
      <c r="AI10" s="325"/>
      <c r="AJ10" s="325"/>
      <c r="AK10" s="321"/>
      <c r="AL10" s="324"/>
      <c r="AM10" s="328"/>
      <c r="AN10" s="175"/>
      <c r="AO10" s="174"/>
      <c r="AP10" s="164"/>
      <c r="AQ10" s="164"/>
      <c r="AR10" s="175"/>
      <c r="AS10" s="114"/>
      <c r="AT10" s="145"/>
      <c r="AU10" s="114"/>
      <c r="AV10" s="145"/>
      <c r="AW10" s="114"/>
      <c r="AX10" s="145"/>
      <c r="AY10" s="146"/>
      <c r="AZ10" s="175"/>
      <c r="BA10" s="175"/>
      <c r="BB10" s="175"/>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v>0</v>
      </c>
      <c r="M11" s="322" t="b">
        <v>0</v>
      </c>
      <c r="N11" s="174">
        <v>1</v>
      </c>
      <c r="O11" s="163"/>
      <c r="P11" s="167"/>
      <c r="Q11" s="167"/>
      <c r="R11" s="167"/>
      <c r="S11" s="167"/>
      <c r="T11" s="167"/>
      <c r="U11" s="167"/>
      <c r="V11" s="167"/>
      <c r="W11" s="116">
        <v>0</v>
      </c>
      <c r="X11" s="117" t="s">
        <v>439</v>
      </c>
      <c r="Y11" s="168"/>
      <c r="Z11" s="118" t="s">
        <v>615</v>
      </c>
      <c r="AA11" s="116" t="s">
        <v>616</v>
      </c>
      <c r="AB11" s="167"/>
      <c r="AC11" s="319">
        <v>0</v>
      </c>
      <c r="AD11" s="319" t="s">
        <v>439</v>
      </c>
      <c r="AE11" s="320"/>
      <c r="AF11" s="320"/>
      <c r="AG11" s="329" t="s">
        <v>591</v>
      </c>
      <c r="AH11" s="329" t="s">
        <v>591</v>
      </c>
      <c r="AI11" s="325"/>
      <c r="AJ11" s="325"/>
      <c r="AK11" s="321">
        <v>0</v>
      </c>
      <c r="AL11" s="322" t="b">
        <v>0</v>
      </c>
      <c r="AM11" s="326"/>
      <c r="AN11" s="175"/>
      <c r="AO11" s="174"/>
      <c r="AP11" s="164"/>
      <c r="AQ11" s="164"/>
      <c r="AR11" s="175"/>
      <c r="AS11" s="114"/>
      <c r="AT11" s="145"/>
      <c r="AU11" s="114"/>
      <c r="AV11" s="145"/>
      <c r="AW11" s="114"/>
      <c r="AX11" s="145"/>
      <c r="AY11" s="146"/>
      <c r="AZ11" s="175"/>
      <c r="BA11" s="175"/>
      <c r="BB11" s="175"/>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v>0</v>
      </c>
      <c r="X12" s="117" t="s">
        <v>439</v>
      </c>
      <c r="Y12" s="168"/>
      <c r="Z12" s="118" t="s">
        <v>615</v>
      </c>
      <c r="AA12" s="116" t="s">
        <v>616</v>
      </c>
      <c r="AB12" s="167"/>
      <c r="AC12" s="319"/>
      <c r="AD12" s="319"/>
      <c r="AE12" s="320"/>
      <c r="AF12" s="320"/>
      <c r="AG12" s="329"/>
      <c r="AH12" s="329"/>
      <c r="AI12" s="325"/>
      <c r="AJ12" s="325"/>
      <c r="AK12" s="321"/>
      <c r="AL12" s="323"/>
      <c r="AM12" s="327"/>
      <c r="AN12" s="175"/>
      <c r="AO12" s="174"/>
      <c r="AP12" s="164"/>
      <c r="AQ12" s="164"/>
      <c r="AR12" s="175"/>
      <c r="AS12" s="114"/>
      <c r="AT12" s="145"/>
      <c r="AU12" s="114"/>
      <c r="AV12" s="145"/>
      <c r="AW12" s="114"/>
      <c r="AX12" s="145"/>
      <c r="AY12" s="146"/>
      <c r="AZ12" s="175"/>
      <c r="BA12" s="175"/>
      <c r="BB12" s="175"/>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v>0</v>
      </c>
      <c r="X13" s="117" t="s">
        <v>439</v>
      </c>
      <c r="Y13" s="168"/>
      <c r="Z13" s="118" t="s">
        <v>615</v>
      </c>
      <c r="AA13" s="116" t="s">
        <v>616</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75"/>
      <c r="BA13" s="175"/>
      <c r="BB13" s="175"/>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v>0</v>
      </c>
      <c r="X14" s="117" t="s">
        <v>439</v>
      </c>
      <c r="Y14" s="168"/>
      <c r="Z14" s="118" t="s">
        <v>615</v>
      </c>
      <c r="AA14" s="116" t="s">
        <v>616</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75"/>
      <c r="BA14" s="175"/>
      <c r="BB14" s="175"/>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v>0</v>
      </c>
      <c r="X15" s="117" t="s">
        <v>439</v>
      </c>
      <c r="Y15" s="168"/>
      <c r="Z15" s="118" t="s">
        <v>615</v>
      </c>
      <c r="AA15" s="116" t="s">
        <v>616</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75"/>
      <c r="BA15" s="175"/>
      <c r="BB15" s="175"/>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v>0</v>
      </c>
      <c r="X16" s="117" t="s">
        <v>439</v>
      </c>
      <c r="Y16" s="168"/>
      <c r="Z16" s="118" t="s">
        <v>615</v>
      </c>
      <c r="AA16" s="116" t="s">
        <v>616</v>
      </c>
      <c r="AB16" s="167"/>
      <c r="AC16" s="319"/>
      <c r="AD16" s="319"/>
      <c r="AE16" s="320"/>
      <c r="AF16" s="320"/>
      <c r="AG16" s="329"/>
      <c r="AH16" s="329"/>
      <c r="AI16" s="325"/>
      <c r="AJ16" s="325"/>
      <c r="AK16" s="321"/>
      <c r="AL16" s="324"/>
      <c r="AM16" s="328"/>
      <c r="AN16" s="175"/>
      <c r="AO16" s="174"/>
      <c r="AP16" s="164"/>
      <c r="AQ16" s="164"/>
      <c r="AR16" s="175"/>
      <c r="AS16" s="114"/>
      <c r="AT16" s="145"/>
      <c r="AU16" s="114"/>
      <c r="AV16" s="145"/>
      <c r="AW16" s="114"/>
      <c r="AX16" s="145"/>
      <c r="AY16" s="146"/>
      <c r="AZ16" s="175"/>
      <c r="BA16" s="175"/>
      <c r="BB16" s="175"/>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v>0</v>
      </c>
      <c r="M17" s="322" t="b">
        <v>0</v>
      </c>
      <c r="N17" s="174">
        <v>1</v>
      </c>
      <c r="O17" s="163"/>
      <c r="P17" s="167"/>
      <c r="Q17" s="167"/>
      <c r="R17" s="167"/>
      <c r="S17" s="167"/>
      <c r="T17" s="167"/>
      <c r="U17" s="167"/>
      <c r="V17" s="167"/>
      <c r="W17" s="116">
        <v>0</v>
      </c>
      <c r="X17" s="117" t="s">
        <v>439</v>
      </c>
      <c r="Y17" s="168"/>
      <c r="Z17" s="118" t="s">
        <v>615</v>
      </c>
      <c r="AA17" s="116" t="s">
        <v>616</v>
      </c>
      <c r="AB17" s="167"/>
      <c r="AC17" s="319">
        <v>0</v>
      </c>
      <c r="AD17" s="319" t="s">
        <v>439</v>
      </c>
      <c r="AE17" s="320"/>
      <c r="AF17" s="320"/>
      <c r="AG17" s="329" t="s">
        <v>591</v>
      </c>
      <c r="AH17" s="329" t="s">
        <v>591</v>
      </c>
      <c r="AI17" s="325"/>
      <c r="AJ17" s="325"/>
      <c r="AK17" s="321">
        <v>0</v>
      </c>
      <c r="AL17" s="322" t="b">
        <v>0</v>
      </c>
      <c r="AM17" s="326"/>
      <c r="AN17" s="175"/>
      <c r="AO17" s="174"/>
      <c r="AP17" s="164"/>
      <c r="AQ17" s="164"/>
      <c r="AR17" s="17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v>0</v>
      </c>
      <c r="X18" s="117" t="s">
        <v>439</v>
      </c>
      <c r="Y18" s="168"/>
      <c r="Z18" s="118" t="s">
        <v>615</v>
      </c>
      <c r="AA18" s="116" t="s">
        <v>616</v>
      </c>
      <c r="AB18" s="167"/>
      <c r="AC18" s="319"/>
      <c r="AD18" s="319"/>
      <c r="AE18" s="320"/>
      <c r="AF18" s="320"/>
      <c r="AG18" s="329"/>
      <c r="AH18" s="329"/>
      <c r="AI18" s="325"/>
      <c r="AJ18" s="325"/>
      <c r="AK18" s="321"/>
      <c r="AL18" s="323"/>
      <c r="AM18" s="327"/>
      <c r="AN18" s="175"/>
      <c r="AO18" s="174"/>
      <c r="AP18" s="164"/>
      <c r="AQ18" s="164"/>
      <c r="AR18" s="17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v>0</v>
      </c>
      <c r="X19" s="117" t="s">
        <v>439</v>
      </c>
      <c r="Y19" s="168"/>
      <c r="Z19" s="118" t="s">
        <v>615</v>
      </c>
      <c r="AA19" s="116" t="s">
        <v>616</v>
      </c>
      <c r="AB19" s="167"/>
      <c r="AC19" s="319"/>
      <c r="AD19" s="319"/>
      <c r="AE19" s="320"/>
      <c r="AF19" s="320"/>
      <c r="AG19" s="329"/>
      <c r="AH19" s="329"/>
      <c r="AI19" s="325"/>
      <c r="AJ19" s="325"/>
      <c r="AK19" s="321"/>
      <c r="AL19" s="323"/>
      <c r="AM19" s="327"/>
      <c r="AN19" s="175"/>
      <c r="AO19" s="174"/>
      <c r="AP19" s="164"/>
      <c r="AQ19" s="164"/>
      <c r="AR19" s="17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v>0</v>
      </c>
      <c r="X20" s="117" t="s">
        <v>439</v>
      </c>
      <c r="Y20" s="168"/>
      <c r="Z20" s="118" t="s">
        <v>615</v>
      </c>
      <c r="AA20" s="116" t="s">
        <v>616</v>
      </c>
      <c r="AB20" s="167"/>
      <c r="AC20" s="319"/>
      <c r="AD20" s="319"/>
      <c r="AE20" s="320"/>
      <c r="AF20" s="320"/>
      <c r="AG20" s="329"/>
      <c r="AH20" s="329"/>
      <c r="AI20" s="325"/>
      <c r="AJ20" s="325"/>
      <c r="AK20" s="321"/>
      <c r="AL20" s="323"/>
      <c r="AM20" s="327"/>
      <c r="AN20" s="175"/>
      <c r="AO20" s="174"/>
      <c r="AP20" s="164"/>
      <c r="AQ20" s="164"/>
      <c r="AR20" s="17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v>0</v>
      </c>
      <c r="X21" s="117" t="s">
        <v>439</v>
      </c>
      <c r="Y21" s="168"/>
      <c r="Z21" s="118" t="s">
        <v>615</v>
      </c>
      <c r="AA21" s="116" t="s">
        <v>616</v>
      </c>
      <c r="AB21" s="167"/>
      <c r="AC21" s="319"/>
      <c r="AD21" s="319"/>
      <c r="AE21" s="320"/>
      <c r="AF21" s="320"/>
      <c r="AG21" s="329"/>
      <c r="AH21" s="329"/>
      <c r="AI21" s="325"/>
      <c r="AJ21" s="325"/>
      <c r="AK21" s="321"/>
      <c r="AL21" s="323"/>
      <c r="AM21" s="327"/>
      <c r="AN21" s="175"/>
      <c r="AO21" s="174"/>
      <c r="AP21" s="164"/>
      <c r="AQ21" s="164"/>
      <c r="AR21" s="17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v>0</v>
      </c>
      <c r="X22" s="117" t="s">
        <v>439</v>
      </c>
      <c r="Y22" s="168"/>
      <c r="Z22" s="118" t="s">
        <v>615</v>
      </c>
      <c r="AA22" s="116" t="s">
        <v>616</v>
      </c>
      <c r="AB22" s="167"/>
      <c r="AC22" s="319"/>
      <c r="AD22" s="319"/>
      <c r="AE22" s="320"/>
      <c r="AF22" s="320"/>
      <c r="AG22" s="329"/>
      <c r="AH22" s="329"/>
      <c r="AI22" s="325"/>
      <c r="AJ22" s="325"/>
      <c r="AK22" s="321"/>
      <c r="AL22" s="324"/>
      <c r="AM22" s="328"/>
      <c r="AN22" s="175"/>
      <c r="AO22" s="174"/>
      <c r="AP22" s="164"/>
      <c r="AQ22" s="164"/>
      <c r="AR22" s="17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v>0</v>
      </c>
      <c r="M23" s="322" t="b">
        <v>0</v>
      </c>
      <c r="N23" s="174">
        <v>1</v>
      </c>
      <c r="O23" s="163"/>
      <c r="P23" s="167"/>
      <c r="Q23" s="167"/>
      <c r="R23" s="167"/>
      <c r="S23" s="167"/>
      <c r="T23" s="167"/>
      <c r="U23" s="167"/>
      <c r="V23" s="167"/>
      <c r="W23" s="116">
        <v>0</v>
      </c>
      <c r="X23" s="117" t="s">
        <v>439</v>
      </c>
      <c r="Y23" s="168"/>
      <c r="Z23" s="118" t="s">
        <v>615</v>
      </c>
      <c r="AA23" s="116" t="s">
        <v>616</v>
      </c>
      <c r="AB23" s="167"/>
      <c r="AC23" s="319">
        <v>0</v>
      </c>
      <c r="AD23" s="319" t="s">
        <v>439</v>
      </c>
      <c r="AE23" s="320"/>
      <c r="AF23" s="320"/>
      <c r="AG23" s="329" t="s">
        <v>591</v>
      </c>
      <c r="AH23" s="329" t="s">
        <v>591</v>
      </c>
      <c r="AI23" s="325"/>
      <c r="AJ23" s="325"/>
      <c r="AK23" s="321">
        <v>0</v>
      </c>
      <c r="AL23" s="322" t="b">
        <v>0</v>
      </c>
      <c r="AM23" s="326"/>
      <c r="AN23" s="175"/>
      <c r="AO23" s="174"/>
      <c r="AP23" s="164"/>
      <c r="AQ23" s="164"/>
      <c r="AR23" s="17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v>0</v>
      </c>
      <c r="X24" s="117" t="s">
        <v>439</v>
      </c>
      <c r="Y24" s="168"/>
      <c r="Z24" s="118" t="s">
        <v>615</v>
      </c>
      <c r="AA24" s="116" t="s">
        <v>616</v>
      </c>
      <c r="AB24" s="167"/>
      <c r="AC24" s="319"/>
      <c r="AD24" s="319"/>
      <c r="AE24" s="320"/>
      <c r="AF24" s="320"/>
      <c r="AG24" s="329"/>
      <c r="AH24" s="329"/>
      <c r="AI24" s="325"/>
      <c r="AJ24" s="325"/>
      <c r="AK24" s="321"/>
      <c r="AL24" s="323"/>
      <c r="AM24" s="327"/>
      <c r="AN24" s="175"/>
      <c r="AO24" s="174"/>
      <c r="AP24" s="164"/>
      <c r="AQ24" s="164"/>
      <c r="AR24" s="17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v>0</v>
      </c>
      <c r="X25" s="117" t="s">
        <v>439</v>
      </c>
      <c r="Y25" s="168"/>
      <c r="Z25" s="118" t="s">
        <v>615</v>
      </c>
      <c r="AA25" s="116" t="s">
        <v>616</v>
      </c>
      <c r="AB25" s="167"/>
      <c r="AC25" s="319"/>
      <c r="AD25" s="319"/>
      <c r="AE25" s="320"/>
      <c r="AF25" s="320"/>
      <c r="AG25" s="329"/>
      <c r="AH25" s="329"/>
      <c r="AI25" s="325"/>
      <c r="AJ25" s="325"/>
      <c r="AK25" s="321"/>
      <c r="AL25" s="323"/>
      <c r="AM25" s="327"/>
      <c r="AN25" s="175"/>
      <c r="AO25" s="174"/>
      <c r="AP25" s="164"/>
      <c r="AQ25" s="164"/>
      <c r="AR25" s="17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v>0</v>
      </c>
      <c r="X26" s="117" t="s">
        <v>439</v>
      </c>
      <c r="Y26" s="168"/>
      <c r="Z26" s="118" t="s">
        <v>615</v>
      </c>
      <c r="AA26" s="116" t="s">
        <v>616</v>
      </c>
      <c r="AB26" s="167"/>
      <c r="AC26" s="319"/>
      <c r="AD26" s="319"/>
      <c r="AE26" s="320"/>
      <c r="AF26" s="320"/>
      <c r="AG26" s="329"/>
      <c r="AH26" s="329"/>
      <c r="AI26" s="325"/>
      <c r="AJ26" s="325"/>
      <c r="AK26" s="321"/>
      <c r="AL26" s="323"/>
      <c r="AM26" s="327"/>
      <c r="AN26" s="175"/>
      <c r="AO26" s="174"/>
      <c r="AP26" s="164"/>
      <c r="AQ26" s="164"/>
      <c r="AR26" s="17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v>0</v>
      </c>
      <c r="X27" s="117" t="s">
        <v>439</v>
      </c>
      <c r="Y27" s="168"/>
      <c r="Z27" s="118" t="s">
        <v>615</v>
      </c>
      <c r="AA27" s="116" t="s">
        <v>616</v>
      </c>
      <c r="AB27" s="167"/>
      <c r="AC27" s="319"/>
      <c r="AD27" s="319"/>
      <c r="AE27" s="320"/>
      <c r="AF27" s="320"/>
      <c r="AG27" s="329"/>
      <c r="AH27" s="329"/>
      <c r="AI27" s="325"/>
      <c r="AJ27" s="325"/>
      <c r="AK27" s="321"/>
      <c r="AL27" s="323"/>
      <c r="AM27" s="327"/>
      <c r="AN27" s="175"/>
      <c r="AO27" s="174"/>
      <c r="AP27" s="164"/>
      <c r="AQ27" s="164"/>
      <c r="AR27" s="17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v>0</v>
      </c>
      <c r="X28" s="117" t="s">
        <v>439</v>
      </c>
      <c r="Y28" s="168"/>
      <c r="Z28" s="118" t="s">
        <v>615</v>
      </c>
      <c r="AA28" s="116" t="s">
        <v>616</v>
      </c>
      <c r="AB28" s="167"/>
      <c r="AC28" s="319"/>
      <c r="AD28" s="319"/>
      <c r="AE28" s="320"/>
      <c r="AF28" s="320"/>
      <c r="AG28" s="329"/>
      <c r="AH28" s="329"/>
      <c r="AI28" s="325"/>
      <c r="AJ28" s="325"/>
      <c r="AK28" s="321"/>
      <c r="AL28" s="324"/>
      <c r="AM28" s="328"/>
      <c r="AN28" s="175"/>
      <c r="AO28" s="174"/>
      <c r="AP28" s="164"/>
      <c r="AQ28" s="164"/>
      <c r="AR28" s="17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v>0</v>
      </c>
      <c r="M29" s="322" t="b">
        <v>0</v>
      </c>
      <c r="N29" s="174">
        <v>1</v>
      </c>
      <c r="O29" s="163"/>
      <c r="P29" s="167"/>
      <c r="Q29" s="167"/>
      <c r="R29" s="167"/>
      <c r="S29" s="167"/>
      <c r="T29" s="167"/>
      <c r="U29" s="167"/>
      <c r="V29" s="167"/>
      <c r="W29" s="116">
        <v>0</v>
      </c>
      <c r="X29" s="117" t="s">
        <v>439</v>
      </c>
      <c r="Y29" s="168"/>
      <c r="Z29" s="118" t="s">
        <v>615</v>
      </c>
      <c r="AA29" s="116" t="s">
        <v>616</v>
      </c>
      <c r="AB29" s="167"/>
      <c r="AC29" s="319">
        <v>0</v>
      </c>
      <c r="AD29" s="319" t="s">
        <v>439</v>
      </c>
      <c r="AE29" s="320"/>
      <c r="AF29" s="320"/>
      <c r="AG29" s="329" t="s">
        <v>591</v>
      </c>
      <c r="AH29" s="329" t="s">
        <v>591</v>
      </c>
      <c r="AI29" s="325"/>
      <c r="AJ29" s="325"/>
      <c r="AK29" s="321">
        <v>0</v>
      </c>
      <c r="AL29" s="322" t="b">
        <v>0</v>
      </c>
      <c r="AM29" s="326"/>
      <c r="AN29" s="175"/>
      <c r="AO29" s="174"/>
      <c r="AP29" s="164"/>
      <c r="AQ29" s="164"/>
      <c r="AR29" s="17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v>0</v>
      </c>
      <c r="X30" s="117" t="s">
        <v>439</v>
      </c>
      <c r="Y30" s="168"/>
      <c r="Z30" s="118" t="s">
        <v>615</v>
      </c>
      <c r="AA30" s="116" t="s">
        <v>616</v>
      </c>
      <c r="AB30" s="167"/>
      <c r="AC30" s="319"/>
      <c r="AD30" s="319"/>
      <c r="AE30" s="320"/>
      <c r="AF30" s="320"/>
      <c r="AG30" s="329"/>
      <c r="AH30" s="329"/>
      <c r="AI30" s="325"/>
      <c r="AJ30" s="325"/>
      <c r="AK30" s="321"/>
      <c r="AL30" s="323"/>
      <c r="AM30" s="327"/>
      <c r="AN30" s="175"/>
      <c r="AO30" s="174"/>
      <c r="AP30" s="164"/>
      <c r="AQ30" s="164"/>
      <c r="AR30" s="17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v>0</v>
      </c>
      <c r="X31" s="117" t="s">
        <v>439</v>
      </c>
      <c r="Y31" s="168"/>
      <c r="Z31" s="118" t="s">
        <v>615</v>
      </c>
      <c r="AA31" s="116" t="s">
        <v>616</v>
      </c>
      <c r="AB31" s="167"/>
      <c r="AC31" s="319"/>
      <c r="AD31" s="319"/>
      <c r="AE31" s="320"/>
      <c r="AF31" s="320"/>
      <c r="AG31" s="329"/>
      <c r="AH31" s="329"/>
      <c r="AI31" s="325"/>
      <c r="AJ31" s="325"/>
      <c r="AK31" s="321"/>
      <c r="AL31" s="323"/>
      <c r="AM31" s="327"/>
      <c r="AN31" s="175"/>
      <c r="AO31" s="174"/>
      <c r="AP31" s="164"/>
      <c r="AQ31" s="164"/>
      <c r="AR31" s="17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v>0</v>
      </c>
      <c r="X32" s="117" t="s">
        <v>439</v>
      </c>
      <c r="Y32" s="168"/>
      <c r="Z32" s="118" t="s">
        <v>615</v>
      </c>
      <c r="AA32" s="116" t="s">
        <v>616</v>
      </c>
      <c r="AB32" s="167"/>
      <c r="AC32" s="319"/>
      <c r="AD32" s="319"/>
      <c r="AE32" s="320"/>
      <c r="AF32" s="320"/>
      <c r="AG32" s="329"/>
      <c r="AH32" s="329"/>
      <c r="AI32" s="325"/>
      <c r="AJ32" s="325"/>
      <c r="AK32" s="321"/>
      <c r="AL32" s="323"/>
      <c r="AM32" s="327"/>
      <c r="AN32" s="175"/>
      <c r="AO32" s="174"/>
      <c r="AP32" s="164"/>
      <c r="AQ32" s="164"/>
      <c r="AR32" s="17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v>0</v>
      </c>
      <c r="X33" s="117" t="s">
        <v>439</v>
      </c>
      <c r="Y33" s="168"/>
      <c r="Z33" s="118" t="s">
        <v>615</v>
      </c>
      <c r="AA33" s="116" t="s">
        <v>616</v>
      </c>
      <c r="AB33" s="167"/>
      <c r="AC33" s="319"/>
      <c r="AD33" s="319"/>
      <c r="AE33" s="320"/>
      <c r="AF33" s="320"/>
      <c r="AG33" s="329"/>
      <c r="AH33" s="329"/>
      <c r="AI33" s="325"/>
      <c r="AJ33" s="325"/>
      <c r="AK33" s="321"/>
      <c r="AL33" s="323"/>
      <c r="AM33" s="327"/>
      <c r="AN33" s="175"/>
      <c r="AO33" s="174"/>
      <c r="AP33" s="164"/>
      <c r="AQ33" s="164"/>
      <c r="AR33" s="17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v>0</v>
      </c>
      <c r="X34" s="117" t="s">
        <v>439</v>
      </c>
      <c r="Y34" s="168"/>
      <c r="Z34" s="118" t="s">
        <v>615</v>
      </c>
      <c r="AA34" s="116" t="s">
        <v>616</v>
      </c>
      <c r="AB34" s="167"/>
      <c r="AC34" s="319"/>
      <c r="AD34" s="319"/>
      <c r="AE34" s="320"/>
      <c r="AF34" s="320"/>
      <c r="AG34" s="329"/>
      <c r="AH34" s="329"/>
      <c r="AI34" s="325"/>
      <c r="AJ34" s="325"/>
      <c r="AK34" s="321"/>
      <c r="AL34" s="324"/>
      <c r="AM34" s="328"/>
      <c r="AN34" s="175"/>
      <c r="AO34" s="174"/>
      <c r="AP34" s="164"/>
      <c r="AQ34" s="164"/>
      <c r="AR34" s="17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v>0</v>
      </c>
      <c r="M35" s="322" t="b">
        <v>0</v>
      </c>
      <c r="N35" s="174">
        <v>1</v>
      </c>
      <c r="O35" s="163"/>
      <c r="P35" s="167"/>
      <c r="Q35" s="167"/>
      <c r="R35" s="167"/>
      <c r="S35" s="167"/>
      <c r="T35" s="167"/>
      <c r="U35" s="167"/>
      <c r="V35" s="167"/>
      <c r="W35" s="116">
        <v>0</v>
      </c>
      <c r="X35" s="117" t="s">
        <v>439</v>
      </c>
      <c r="Y35" s="168"/>
      <c r="Z35" s="118" t="s">
        <v>615</v>
      </c>
      <c r="AA35" s="116" t="s">
        <v>616</v>
      </c>
      <c r="AB35" s="167"/>
      <c r="AC35" s="319">
        <v>0</v>
      </c>
      <c r="AD35" s="319" t="s">
        <v>439</v>
      </c>
      <c r="AE35" s="320"/>
      <c r="AF35" s="320"/>
      <c r="AG35" s="329" t="s">
        <v>591</v>
      </c>
      <c r="AH35" s="329" t="s">
        <v>591</v>
      </c>
      <c r="AI35" s="325"/>
      <c r="AJ35" s="325"/>
      <c r="AK35" s="321">
        <v>0</v>
      </c>
      <c r="AL35" s="322" t="b">
        <v>0</v>
      </c>
      <c r="AM35" s="326"/>
      <c r="AN35" s="175"/>
      <c r="AO35" s="174"/>
      <c r="AP35" s="164"/>
      <c r="AQ35" s="164"/>
      <c r="AR35" s="17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v>0</v>
      </c>
      <c r="X36" s="117" t="s">
        <v>439</v>
      </c>
      <c r="Y36" s="168"/>
      <c r="Z36" s="118" t="s">
        <v>615</v>
      </c>
      <c r="AA36" s="116" t="s">
        <v>616</v>
      </c>
      <c r="AB36" s="167"/>
      <c r="AC36" s="319"/>
      <c r="AD36" s="319"/>
      <c r="AE36" s="320"/>
      <c r="AF36" s="320"/>
      <c r="AG36" s="329"/>
      <c r="AH36" s="329"/>
      <c r="AI36" s="325"/>
      <c r="AJ36" s="325"/>
      <c r="AK36" s="321"/>
      <c r="AL36" s="323"/>
      <c r="AM36" s="327"/>
      <c r="AN36" s="175"/>
      <c r="AO36" s="174"/>
      <c r="AP36" s="164"/>
      <c r="AQ36" s="164"/>
      <c r="AR36" s="17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v>0</v>
      </c>
      <c r="X37" s="117" t="s">
        <v>439</v>
      </c>
      <c r="Y37" s="168"/>
      <c r="Z37" s="118" t="s">
        <v>615</v>
      </c>
      <c r="AA37" s="116" t="s">
        <v>616</v>
      </c>
      <c r="AB37" s="167"/>
      <c r="AC37" s="319"/>
      <c r="AD37" s="319"/>
      <c r="AE37" s="320"/>
      <c r="AF37" s="320"/>
      <c r="AG37" s="329"/>
      <c r="AH37" s="329"/>
      <c r="AI37" s="325"/>
      <c r="AJ37" s="325"/>
      <c r="AK37" s="321"/>
      <c r="AL37" s="323"/>
      <c r="AM37" s="327"/>
      <c r="AN37" s="175"/>
      <c r="AO37" s="174"/>
      <c r="AP37" s="164"/>
      <c r="AQ37" s="164"/>
      <c r="AR37" s="17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v>0</v>
      </c>
      <c r="X38" s="117" t="s">
        <v>439</v>
      </c>
      <c r="Y38" s="168"/>
      <c r="Z38" s="118" t="s">
        <v>615</v>
      </c>
      <c r="AA38" s="116" t="s">
        <v>616</v>
      </c>
      <c r="AB38" s="167"/>
      <c r="AC38" s="319"/>
      <c r="AD38" s="319"/>
      <c r="AE38" s="320"/>
      <c r="AF38" s="320"/>
      <c r="AG38" s="329"/>
      <c r="AH38" s="329"/>
      <c r="AI38" s="325"/>
      <c r="AJ38" s="325"/>
      <c r="AK38" s="321"/>
      <c r="AL38" s="323"/>
      <c r="AM38" s="327"/>
      <c r="AN38" s="175"/>
      <c r="AO38" s="174"/>
      <c r="AP38" s="164"/>
      <c r="AQ38" s="164"/>
      <c r="AR38" s="17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v>0</v>
      </c>
      <c r="X39" s="117" t="s">
        <v>439</v>
      </c>
      <c r="Y39" s="168"/>
      <c r="Z39" s="118" t="s">
        <v>615</v>
      </c>
      <c r="AA39" s="116" t="s">
        <v>616</v>
      </c>
      <c r="AB39" s="167"/>
      <c r="AC39" s="319"/>
      <c r="AD39" s="319"/>
      <c r="AE39" s="320"/>
      <c r="AF39" s="320"/>
      <c r="AG39" s="329"/>
      <c r="AH39" s="329"/>
      <c r="AI39" s="325"/>
      <c r="AJ39" s="325"/>
      <c r="AK39" s="321"/>
      <c r="AL39" s="323"/>
      <c r="AM39" s="327"/>
      <c r="AN39" s="175"/>
      <c r="AO39" s="174"/>
      <c r="AP39" s="164"/>
      <c r="AQ39" s="164"/>
      <c r="AR39" s="17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v>0</v>
      </c>
      <c r="X40" s="117" t="s">
        <v>439</v>
      </c>
      <c r="Y40" s="168"/>
      <c r="Z40" s="118" t="s">
        <v>615</v>
      </c>
      <c r="AA40" s="116" t="s">
        <v>616</v>
      </c>
      <c r="AB40" s="167"/>
      <c r="AC40" s="319"/>
      <c r="AD40" s="319"/>
      <c r="AE40" s="320"/>
      <c r="AF40" s="320"/>
      <c r="AG40" s="329"/>
      <c r="AH40" s="329"/>
      <c r="AI40" s="325"/>
      <c r="AJ40" s="325"/>
      <c r="AK40" s="321"/>
      <c r="AL40" s="324"/>
      <c r="AM40" s="328"/>
      <c r="AN40" s="175"/>
      <c r="AO40" s="174"/>
      <c r="AP40" s="164"/>
      <c r="AQ40" s="164"/>
      <c r="AR40" s="17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v>0</v>
      </c>
      <c r="M41" s="322" t="b">
        <v>0</v>
      </c>
      <c r="N41" s="174">
        <v>1</v>
      </c>
      <c r="O41" s="163"/>
      <c r="P41" s="167"/>
      <c r="Q41" s="167"/>
      <c r="R41" s="167"/>
      <c r="S41" s="167"/>
      <c r="T41" s="167"/>
      <c r="U41" s="167"/>
      <c r="V41" s="167"/>
      <c r="W41" s="116">
        <v>0</v>
      </c>
      <c r="X41" s="117" t="s">
        <v>439</v>
      </c>
      <c r="Y41" s="168"/>
      <c r="Z41" s="118" t="s">
        <v>615</v>
      </c>
      <c r="AA41" s="116" t="s">
        <v>616</v>
      </c>
      <c r="AB41" s="167"/>
      <c r="AC41" s="319">
        <v>0</v>
      </c>
      <c r="AD41" s="319" t="s">
        <v>439</v>
      </c>
      <c r="AE41" s="320"/>
      <c r="AF41" s="320"/>
      <c r="AG41" s="329" t="s">
        <v>591</v>
      </c>
      <c r="AH41" s="329" t="s">
        <v>591</v>
      </c>
      <c r="AI41" s="325"/>
      <c r="AJ41" s="325"/>
      <c r="AK41" s="321">
        <v>0</v>
      </c>
      <c r="AL41" s="322" t="b">
        <v>0</v>
      </c>
      <c r="AM41" s="326"/>
      <c r="AN41" s="175"/>
      <c r="AO41" s="174"/>
      <c r="AP41" s="164"/>
      <c r="AQ41" s="164"/>
      <c r="AR41" s="17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v>0</v>
      </c>
      <c r="X42" s="117" t="s">
        <v>439</v>
      </c>
      <c r="Y42" s="168"/>
      <c r="Z42" s="118" t="s">
        <v>615</v>
      </c>
      <c r="AA42" s="116" t="s">
        <v>616</v>
      </c>
      <c r="AB42" s="167"/>
      <c r="AC42" s="319"/>
      <c r="AD42" s="319"/>
      <c r="AE42" s="320"/>
      <c r="AF42" s="320"/>
      <c r="AG42" s="329"/>
      <c r="AH42" s="329"/>
      <c r="AI42" s="325"/>
      <c r="AJ42" s="325"/>
      <c r="AK42" s="321"/>
      <c r="AL42" s="323"/>
      <c r="AM42" s="327"/>
      <c r="AN42" s="175"/>
      <c r="AO42" s="174"/>
      <c r="AP42" s="164"/>
      <c r="AQ42" s="164"/>
      <c r="AR42" s="17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v>0</v>
      </c>
      <c r="X43" s="117" t="s">
        <v>439</v>
      </c>
      <c r="Y43" s="168"/>
      <c r="Z43" s="118" t="s">
        <v>615</v>
      </c>
      <c r="AA43" s="116" t="s">
        <v>616</v>
      </c>
      <c r="AB43" s="167"/>
      <c r="AC43" s="319"/>
      <c r="AD43" s="319"/>
      <c r="AE43" s="320"/>
      <c r="AF43" s="320"/>
      <c r="AG43" s="329"/>
      <c r="AH43" s="329"/>
      <c r="AI43" s="325"/>
      <c r="AJ43" s="325"/>
      <c r="AK43" s="321"/>
      <c r="AL43" s="323"/>
      <c r="AM43" s="327"/>
      <c r="AN43" s="175"/>
      <c r="AO43" s="174"/>
      <c r="AP43" s="164"/>
      <c r="AQ43" s="164"/>
      <c r="AR43" s="17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v>0</v>
      </c>
      <c r="X44" s="117" t="s">
        <v>439</v>
      </c>
      <c r="Y44" s="168"/>
      <c r="Z44" s="118" t="s">
        <v>615</v>
      </c>
      <c r="AA44" s="116" t="s">
        <v>616</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v>0</v>
      </c>
      <c r="X45" s="117" t="s">
        <v>439</v>
      </c>
      <c r="Y45" s="168"/>
      <c r="Z45" s="118" t="s">
        <v>615</v>
      </c>
      <c r="AA45" s="116" t="s">
        <v>616</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v>0</v>
      </c>
      <c r="X46" s="117" t="s">
        <v>439</v>
      </c>
      <c r="Y46" s="168"/>
      <c r="Z46" s="118" t="s">
        <v>615</v>
      </c>
      <c r="AA46" s="116" t="s">
        <v>616</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v>0</v>
      </c>
      <c r="M47" s="322" t="b">
        <v>0</v>
      </c>
      <c r="N47" s="174">
        <v>1</v>
      </c>
      <c r="O47" s="163"/>
      <c r="P47" s="167"/>
      <c r="Q47" s="167"/>
      <c r="R47" s="167"/>
      <c r="S47" s="167"/>
      <c r="T47" s="167"/>
      <c r="U47" s="167"/>
      <c r="V47" s="167"/>
      <c r="W47" s="116">
        <v>0</v>
      </c>
      <c r="X47" s="117" t="s">
        <v>439</v>
      </c>
      <c r="Y47" s="168"/>
      <c r="Z47" s="118" t="s">
        <v>615</v>
      </c>
      <c r="AA47" s="116" t="s">
        <v>616</v>
      </c>
      <c r="AB47" s="167"/>
      <c r="AC47" s="319">
        <v>0</v>
      </c>
      <c r="AD47" s="319" t="s">
        <v>439</v>
      </c>
      <c r="AE47" s="320"/>
      <c r="AF47" s="320"/>
      <c r="AG47" s="329" t="s">
        <v>591</v>
      </c>
      <c r="AH47" s="329" t="s">
        <v>591</v>
      </c>
      <c r="AI47" s="325"/>
      <c r="AJ47" s="325"/>
      <c r="AK47" s="321">
        <v>0</v>
      </c>
      <c r="AL47" s="322" t="b">
        <v>0</v>
      </c>
      <c r="AM47" s="326"/>
      <c r="AN47" s="175"/>
      <c r="AO47" s="174"/>
      <c r="AP47" s="164"/>
      <c r="AQ47" s="114"/>
      <c r="AR47" s="14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v>0</v>
      </c>
      <c r="X48" s="117" t="s">
        <v>439</v>
      </c>
      <c r="Y48" s="168"/>
      <c r="Z48" s="118" t="s">
        <v>615</v>
      </c>
      <c r="AA48" s="116" t="s">
        <v>616</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v>0</v>
      </c>
      <c r="X49" s="117" t="s">
        <v>439</v>
      </c>
      <c r="Y49" s="168"/>
      <c r="Z49" s="118" t="s">
        <v>615</v>
      </c>
      <c r="AA49" s="116" t="s">
        <v>616</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v>0</v>
      </c>
      <c r="X50" s="117" t="s">
        <v>439</v>
      </c>
      <c r="Y50" s="168"/>
      <c r="Z50" s="118" t="s">
        <v>615</v>
      </c>
      <c r="AA50" s="116" t="s">
        <v>616</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v>0</v>
      </c>
      <c r="X51" s="117" t="s">
        <v>439</v>
      </c>
      <c r="Y51" s="168"/>
      <c r="Z51" s="118" t="s">
        <v>615</v>
      </c>
      <c r="AA51" s="116" t="s">
        <v>616</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v>0</v>
      </c>
      <c r="X52" s="117" t="s">
        <v>439</v>
      </c>
      <c r="Y52" s="168"/>
      <c r="Z52" s="118" t="s">
        <v>615</v>
      </c>
      <c r="AA52" s="116" t="s">
        <v>616</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v>0</v>
      </c>
      <c r="M53" s="322" t="b">
        <v>0</v>
      </c>
      <c r="N53" s="174">
        <v>1</v>
      </c>
      <c r="O53" s="163"/>
      <c r="P53" s="167"/>
      <c r="Q53" s="167"/>
      <c r="R53" s="167"/>
      <c r="S53" s="167"/>
      <c r="T53" s="167"/>
      <c r="U53" s="167"/>
      <c r="V53" s="167"/>
      <c r="W53" s="116">
        <v>0</v>
      </c>
      <c r="X53" s="117" t="s">
        <v>439</v>
      </c>
      <c r="Y53" s="168"/>
      <c r="Z53" s="118" t="s">
        <v>615</v>
      </c>
      <c r="AA53" s="116" t="s">
        <v>616</v>
      </c>
      <c r="AB53" s="167"/>
      <c r="AC53" s="319">
        <v>0</v>
      </c>
      <c r="AD53" s="319" t="s">
        <v>439</v>
      </c>
      <c r="AE53" s="320"/>
      <c r="AF53" s="320"/>
      <c r="AG53" s="329" t="s">
        <v>591</v>
      </c>
      <c r="AH53" s="329" t="s">
        <v>591</v>
      </c>
      <c r="AI53" s="325"/>
      <c r="AJ53" s="325"/>
      <c r="AK53" s="321">
        <v>0</v>
      </c>
      <c r="AL53" s="322" t="b">
        <v>0</v>
      </c>
      <c r="AM53" s="326"/>
      <c r="AN53" s="175"/>
      <c r="AO53" s="174"/>
      <c r="AP53" s="164"/>
      <c r="AQ53" s="114"/>
      <c r="AR53" s="14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v>0</v>
      </c>
      <c r="X54" s="117" t="s">
        <v>439</v>
      </c>
      <c r="Y54" s="168"/>
      <c r="Z54" s="118" t="s">
        <v>615</v>
      </c>
      <c r="AA54" s="116" t="s">
        <v>616</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v>0</v>
      </c>
      <c r="X55" s="117" t="s">
        <v>439</v>
      </c>
      <c r="Y55" s="168"/>
      <c r="Z55" s="118" t="s">
        <v>615</v>
      </c>
      <c r="AA55" s="116" t="s">
        <v>616</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v>0</v>
      </c>
      <c r="X56" s="117" t="s">
        <v>439</v>
      </c>
      <c r="Y56" s="168"/>
      <c r="Z56" s="118" t="s">
        <v>615</v>
      </c>
      <c r="AA56" s="116" t="s">
        <v>616</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v>0</v>
      </c>
      <c r="X57" s="117" t="s">
        <v>439</v>
      </c>
      <c r="Y57" s="168"/>
      <c r="Z57" s="118" t="s">
        <v>615</v>
      </c>
      <c r="AA57" s="116" t="s">
        <v>616</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v>0</v>
      </c>
      <c r="X58" s="117" t="s">
        <v>439</v>
      </c>
      <c r="Y58" s="168"/>
      <c r="Z58" s="118" t="s">
        <v>615</v>
      </c>
      <c r="AA58" s="116" t="s">
        <v>616</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v>0</v>
      </c>
      <c r="M59" s="322" t="b">
        <v>0</v>
      </c>
      <c r="N59" s="174">
        <v>1</v>
      </c>
      <c r="O59" s="163"/>
      <c r="P59" s="167"/>
      <c r="Q59" s="167"/>
      <c r="R59" s="167"/>
      <c r="S59" s="167"/>
      <c r="T59" s="167"/>
      <c r="U59" s="167"/>
      <c r="V59" s="167"/>
      <c r="W59" s="116">
        <v>0</v>
      </c>
      <c r="X59" s="117" t="s">
        <v>439</v>
      </c>
      <c r="Y59" s="168"/>
      <c r="Z59" s="118" t="s">
        <v>615</v>
      </c>
      <c r="AA59" s="116" t="s">
        <v>616</v>
      </c>
      <c r="AB59" s="167"/>
      <c r="AC59" s="319">
        <v>0</v>
      </c>
      <c r="AD59" s="319" t="s">
        <v>439</v>
      </c>
      <c r="AE59" s="320"/>
      <c r="AF59" s="320"/>
      <c r="AG59" s="329" t="s">
        <v>591</v>
      </c>
      <c r="AH59" s="329" t="s">
        <v>591</v>
      </c>
      <c r="AI59" s="325"/>
      <c r="AJ59" s="325"/>
      <c r="AK59" s="321">
        <v>0</v>
      </c>
      <c r="AL59" s="322" t="b">
        <v>0</v>
      </c>
      <c r="AM59" s="326"/>
      <c r="AN59" s="175"/>
      <c r="AO59" s="174"/>
      <c r="AP59" s="164"/>
      <c r="AQ59" s="114"/>
      <c r="AR59" s="14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v>0</v>
      </c>
      <c r="X60" s="117" t="s">
        <v>439</v>
      </c>
      <c r="Y60" s="168"/>
      <c r="Z60" s="118" t="s">
        <v>615</v>
      </c>
      <c r="AA60" s="116" t="s">
        <v>616</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v>0</v>
      </c>
      <c r="X61" s="117" t="s">
        <v>439</v>
      </c>
      <c r="Y61" s="168"/>
      <c r="Z61" s="118" t="s">
        <v>615</v>
      </c>
      <c r="AA61" s="116" t="s">
        <v>616</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v>0</v>
      </c>
      <c r="X62" s="117" t="s">
        <v>439</v>
      </c>
      <c r="Y62" s="168"/>
      <c r="Z62" s="118" t="s">
        <v>615</v>
      </c>
      <c r="AA62" s="116" t="s">
        <v>616</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v>0</v>
      </c>
      <c r="X63" s="117" t="s">
        <v>439</v>
      </c>
      <c r="Y63" s="168"/>
      <c r="Z63" s="118" t="s">
        <v>615</v>
      </c>
      <c r="AA63" s="116" t="s">
        <v>616</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v>0</v>
      </c>
      <c r="X64" s="117" t="s">
        <v>439</v>
      </c>
      <c r="Y64" s="168"/>
      <c r="Z64" s="118" t="s">
        <v>615</v>
      </c>
      <c r="AA64" s="116" t="s">
        <v>616</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ht="21" customHeight="1" thickTop="1" x14ac:dyDescent="0.3"/>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290" priority="32" stopIfTrue="1" operator="equal">
      <formula>"Muy Alta"</formula>
    </cfRule>
    <cfRule type="containsText" dxfId="289" priority="33" operator="containsText" text="ZONA RIESGO ALTA">
      <formula>NOT(ISERROR(SEARCH("ZONA RIESGO ALTA",M5)))</formula>
    </cfRule>
    <cfRule type="containsText" dxfId="288" priority="34" operator="containsText" text="ZONA RIESGO MODERADA">
      <formula>NOT(ISERROR(SEARCH("ZONA RIESGO MODERADA",M5)))</formula>
    </cfRule>
    <cfRule type="containsText" dxfId="287" priority="35" operator="containsText" text="ZONA RIESGO BAJA">
      <formula>NOT(ISERROR(SEARCH("ZONA RIESGO BAJA",M5)))</formula>
    </cfRule>
    <cfRule type="cellIs" dxfId="286" priority="36" operator="equal">
      <formula>"Muy Baja"</formula>
    </cfRule>
  </conditionalFormatting>
  <conditionalFormatting sqref="M5:M64">
    <cfRule type="containsText" dxfId="285" priority="31" operator="containsText" text="ZONA RIESGO EXTREMA">
      <formula>NOT(ISERROR(SEARCH("ZONA RIESGO EXTREMA",M5)))</formula>
    </cfRule>
  </conditionalFormatting>
  <conditionalFormatting sqref="X5:X64">
    <cfRule type="containsText" dxfId="284" priority="28" operator="containsText" text="DEBIL">
      <formula>NOT(ISERROR(SEARCH("DEBIL",X5)))</formula>
    </cfRule>
    <cfRule type="containsText" dxfId="283" priority="29" operator="containsText" text="MODERADO">
      <formula>NOT(ISERROR(SEARCH("MODERADO",X5)))</formula>
    </cfRule>
    <cfRule type="containsText" dxfId="282" priority="30" operator="containsText" text="FUERTE">
      <formula>NOT(ISERROR(SEARCH("FUERTE",X5)))</formula>
    </cfRule>
  </conditionalFormatting>
  <conditionalFormatting sqref="AC5 AC11 AC17 AC23 AC41 AC59 AC29 AC47 AC35 AC53">
    <cfRule type="containsText" dxfId="281" priority="25" operator="containsText" text="DEBIL">
      <formula>NOT(ISERROR(SEARCH("DEBIL",AC5)))</formula>
    </cfRule>
    <cfRule type="containsText" dxfId="280" priority="26" operator="containsText" text="MODERADO">
      <formula>NOT(ISERROR(SEARCH("MODERADO",AC5)))</formula>
    </cfRule>
    <cfRule type="containsText" dxfId="279" priority="27" operator="containsText" text="FUERTE">
      <formula>NOT(ISERROR(SEARCH("FUERTE",AC5)))</formula>
    </cfRule>
  </conditionalFormatting>
  <conditionalFormatting sqref="AI5 AI11 AI17 AI23 AI29 AI35 AI41 AI47 AI53 AI59">
    <cfRule type="containsText" dxfId="278" priority="20" operator="containsText" text="casi seguro">
      <formula>NOT(ISERROR(SEARCH("casi seguro",AI5)))</formula>
    </cfRule>
    <cfRule type="containsText" dxfId="277" priority="21" operator="containsText" text="PROBABLE">
      <formula>NOT(ISERROR(SEARCH("PROBABLE",AI5)))</formula>
    </cfRule>
    <cfRule type="containsText" dxfId="276" priority="22" operator="containsText" text="posible">
      <formula>NOT(ISERROR(SEARCH("posible",AI5)))</formula>
    </cfRule>
    <cfRule type="containsText" dxfId="275" priority="23" operator="containsText" text="Improbable">
      <formula>NOT(ISERROR(SEARCH("Improbable",AI5)))</formula>
    </cfRule>
    <cfRule type="containsText" dxfId="274" priority="24" operator="containsText" text="Rara vez">
      <formula>NOT(ISERROR(SEARCH("Rara vez",AI5)))</formula>
    </cfRule>
  </conditionalFormatting>
  <conditionalFormatting sqref="AD5 AD11 AD17 AD23 AD41 AD59 AD29 AD47 AD35 AD53">
    <cfRule type="containsText" dxfId="273" priority="17" operator="containsText" text="DEBIL">
      <formula>NOT(ISERROR(SEARCH("DEBIL",AD5)))</formula>
    </cfRule>
    <cfRule type="containsText" dxfId="272" priority="18" operator="containsText" text="MODERADO">
      <formula>NOT(ISERROR(SEARCH("MODERADO",AD5)))</formula>
    </cfRule>
    <cfRule type="containsText" dxfId="271" priority="19" operator="containsText" text="FUERTE">
      <formula>NOT(ISERROR(SEARCH("FUERTE",AD5)))</formula>
    </cfRule>
  </conditionalFormatting>
  <conditionalFormatting sqref="AL5 AL11 AL17 AL23 AL29 AL35 AL41 AL47 AL53 AL59">
    <cfRule type="cellIs" dxfId="270" priority="12" stopIfTrue="1" operator="equal">
      <formula>"Muy Alta"</formula>
    </cfRule>
    <cfRule type="containsText" dxfId="269" priority="13" operator="containsText" text="ZONA RIESGO ALTA">
      <formula>NOT(ISERROR(SEARCH("ZONA RIESGO ALTA",AL5)))</formula>
    </cfRule>
    <cfRule type="containsText" dxfId="268" priority="14" operator="containsText" text="ZONA RIESGO MODERADA">
      <formula>NOT(ISERROR(SEARCH("ZONA RIESGO MODERADA",AL5)))</formula>
    </cfRule>
    <cfRule type="containsText" dxfId="267" priority="15" operator="containsText" text="ZONA RIESGO BAJA">
      <formula>NOT(ISERROR(SEARCH("ZONA RIESGO BAJA",AL5)))</formula>
    </cfRule>
    <cfRule type="cellIs" dxfId="266" priority="16" operator="equal">
      <formula>"Muy Baja"</formula>
    </cfRule>
  </conditionalFormatting>
  <conditionalFormatting sqref="AL5:AL64">
    <cfRule type="containsText" dxfId="265" priority="11" operator="containsText" text="ZONA RIESGO EXTREMA">
      <formula>NOT(ISERROR(SEARCH("ZONA RIESGO EXTREMA",AL5)))</formula>
    </cfRule>
  </conditionalFormatting>
  <conditionalFormatting sqref="AJ5 AJ11 AJ17 AJ23 AJ29 AJ35 AJ41 AJ47 AJ53 AJ59">
    <cfRule type="containsText" dxfId="264" priority="1" operator="containsText" text="casi seguro">
      <formula>NOT(ISERROR(SEARCH("casi seguro",AJ5)))</formula>
    </cfRule>
    <cfRule type="containsText" dxfId="263" priority="2" operator="containsText" text="PROBABLE">
      <formula>NOT(ISERROR(SEARCH("PROBABLE",AJ5)))</formula>
    </cfRule>
    <cfRule type="containsText" dxfId="262" priority="3" operator="containsText" text="posible">
      <formula>NOT(ISERROR(SEARCH("posible",AJ5)))</formula>
    </cfRule>
    <cfRule type="containsText" dxfId="261" priority="4" operator="containsText" text="Improbable">
      <formula>NOT(ISERROR(SEARCH("Improbable",AJ5)))</formula>
    </cfRule>
    <cfRule type="containsText" dxfId="260"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B6A3C45B-BA4E-4311-A581-764FD0246CF8}"/>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BC5C643D-8063-4DEA-B495-56A23959FB10}">
            <xm:f>NOT(ISERROR(SEARCH(#REF!,AI5)))</xm:f>
            <xm:f>#REF!</xm:f>
            <x14:dxf>
              <fill>
                <gradientFill degree="180">
                  <stop position="0">
                    <color rgb="FF008744"/>
                  </stop>
                  <stop position="1">
                    <color theme="0"/>
                  </stop>
                </gradientFill>
              </fill>
            </x14:dxf>
          </x14:cfRule>
          <x14:cfRule type="containsText" priority="38" operator="containsText" id="{F8C72989-4486-496A-BF12-0E92AEA2DA76}">
            <xm:f>NOT(ISERROR(SEARCH(#REF!,AI5)))</xm:f>
            <xm:f>#REF!</xm:f>
            <x14:dxf>
              <fill>
                <gradientFill degree="180">
                  <stop position="0">
                    <color rgb="FF008744"/>
                  </stop>
                  <stop position="1">
                    <color theme="0"/>
                  </stop>
                </gradientFill>
              </fill>
            </x14:dxf>
          </x14:cfRule>
          <x14:cfRule type="containsText" priority="39" operator="containsText" id="{365C84CF-988A-4A61-80A7-8C4CF0BAA1DE}">
            <xm:f>NOT(ISERROR(SEARCH(#REF!,AI5)))</xm:f>
            <xm:f>#REF!</xm:f>
            <x14:dxf>
              <fill>
                <gradientFill degree="180">
                  <stop position="0">
                    <color rgb="FF008744"/>
                  </stop>
                  <stop position="1">
                    <color rgb="FFFFFFFF"/>
                  </stop>
                </gradientFill>
              </fill>
            </x14:dxf>
          </x14:cfRule>
          <x14:cfRule type="containsText" priority="40" operator="containsText" id="{7BE413D9-4207-4970-A93C-8251B9282061}">
            <xm:f>NOT(ISERROR(SEARCH(#REF!,AI5)))</xm:f>
            <xm:f>#REF!</xm:f>
            <x14:dxf>
              <fill>
                <gradientFill>
                  <stop position="0">
                    <color theme="0"/>
                  </stop>
                  <stop position="1">
                    <color rgb="FFFFFF00"/>
                  </stop>
                </gradientFill>
              </fill>
            </x14:dxf>
          </x14:cfRule>
          <x14:cfRule type="containsText" priority="41" operator="containsText" id="{58EA0B7E-900B-4666-B5D0-D00B8FE78F3B}">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399A212C-BEDB-4928-9778-8E75032A8FAC}">
            <xm:f>NOT(ISERROR(SEARCH(#REF!,AJ5)))</xm:f>
            <xm:f>#REF!</xm:f>
            <x14:dxf>
              <fill>
                <gradientFill degree="180">
                  <stop position="0">
                    <color rgb="FF008744"/>
                  </stop>
                  <stop position="1">
                    <color theme="0"/>
                  </stop>
                </gradientFill>
              </fill>
            </x14:dxf>
          </x14:cfRule>
          <x14:cfRule type="containsText" priority="7" operator="containsText" id="{FAD57EB0-2897-4A31-90E4-0452F8111D69}">
            <xm:f>NOT(ISERROR(SEARCH(#REF!,AJ5)))</xm:f>
            <xm:f>#REF!</xm:f>
            <x14:dxf>
              <fill>
                <gradientFill degree="180">
                  <stop position="0">
                    <color rgb="FF008744"/>
                  </stop>
                  <stop position="1">
                    <color theme="0"/>
                  </stop>
                </gradientFill>
              </fill>
            </x14:dxf>
          </x14:cfRule>
          <x14:cfRule type="containsText" priority="8" operator="containsText" id="{F4227BFE-32DF-4AE7-B93D-A5F28EA4729E}">
            <xm:f>NOT(ISERROR(SEARCH(#REF!,AJ5)))</xm:f>
            <xm:f>#REF!</xm:f>
            <x14:dxf>
              <fill>
                <gradientFill degree="180">
                  <stop position="0">
                    <color rgb="FF008744"/>
                  </stop>
                  <stop position="1">
                    <color rgb="FFFFFFFF"/>
                  </stop>
                </gradientFill>
              </fill>
            </x14:dxf>
          </x14:cfRule>
          <x14:cfRule type="containsText" priority="9" operator="containsText" id="{6B840CDF-4811-42C7-BBBE-C63567F15325}">
            <xm:f>NOT(ISERROR(SEARCH(#REF!,AJ5)))</xm:f>
            <xm:f>#REF!</xm:f>
            <x14:dxf>
              <fill>
                <gradientFill>
                  <stop position="0">
                    <color theme="0"/>
                  </stop>
                  <stop position="1">
                    <color rgb="FFFFFF00"/>
                  </stop>
                </gradientFill>
              </fill>
            </x14:dxf>
          </x14:cfRule>
          <x14:cfRule type="containsText" priority="10" operator="containsText" id="{7A787816-AE44-4B79-A3BF-0F254CC05BE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C2D2-900A-4C48-B97F-09C0829B6337}">
  <dimension ref="A1:DD65"/>
  <sheetViews>
    <sheetView topLeftCell="BW4" zoomScaleNormal="100" workbookViewId="0">
      <selection activeCell="BY6" sqref="BY6"/>
    </sheetView>
  </sheetViews>
  <sheetFormatPr baseColWidth="10" defaultColWidth="11.42578125" defaultRowHeight="16.5"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62.5703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2" width="23" style="148" customWidth="1"/>
    <col min="53" max="53" width="28.85546875" style="148" customWidth="1"/>
    <col min="54" max="54" width="18.85546875" style="148" customWidth="1"/>
    <col min="55" max="55" width="33.42578125" style="148" customWidth="1"/>
    <col min="56" max="56" width="19.5703125" style="148"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9" style="148" customWidth="1"/>
    <col min="73" max="74" width="23" style="148" customWidth="1"/>
    <col min="75" max="75" width="18.5703125" style="148" customWidth="1"/>
    <col min="76" max="76" width="20.5703125" style="148" customWidth="1"/>
    <col min="77" max="77" width="23" style="148" customWidth="1"/>
    <col min="78" max="78" width="36.42578125" style="148" customWidth="1"/>
    <col min="79" max="79" width="17.42578125" style="148" customWidth="1"/>
    <col min="80" max="80" width="33.140625" style="148" customWidth="1"/>
    <col min="81" max="81" width="18.85546875" style="148" customWidth="1"/>
    <col min="82" max="82" width="43"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254.25" customHeight="1" thickTop="1" thickBot="1" x14ac:dyDescent="0.3">
      <c r="A5" s="314">
        <v>1</v>
      </c>
      <c r="B5" s="315" t="s">
        <v>65</v>
      </c>
      <c r="C5" s="315" t="s">
        <v>431</v>
      </c>
      <c r="D5" s="315" t="s">
        <v>617</v>
      </c>
      <c r="E5" s="316" t="s">
        <v>618</v>
      </c>
      <c r="F5" s="315" t="s">
        <v>103</v>
      </c>
      <c r="G5" s="315" t="s">
        <v>619</v>
      </c>
      <c r="H5" s="315" t="s">
        <v>620</v>
      </c>
      <c r="I5" s="315" t="s">
        <v>144</v>
      </c>
      <c r="J5" s="314">
        <v>3</v>
      </c>
      <c r="K5" s="314">
        <v>4</v>
      </c>
      <c r="L5" s="321">
        <v>48</v>
      </c>
      <c r="M5" s="322" t="s">
        <v>588</v>
      </c>
      <c r="N5" s="174">
        <v>1</v>
      </c>
      <c r="O5" s="163" t="s">
        <v>621</v>
      </c>
      <c r="P5" s="167">
        <v>15</v>
      </c>
      <c r="Q5" s="167">
        <v>15</v>
      </c>
      <c r="R5" s="167">
        <v>15</v>
      </c>
      <c r="S5" s="167">
        <v>15</v>
      </c>
      <c r="T5" s="167">
        <v>15</v>
      </c>
      <c r="U5" s="167">
        <v>15</v>
      </c>
      <c r="V5" s="167">
        <v>10</v>
      </c>
      <c r="W5" s="116">
        <v>100</v>
      </c>
      <c r="X5" s="117" t="s">
        <v>146</v>
      </c>
      <c r="Y5" s="168" t="s">
        <v>146</v>
      </c>
      <c r="Z5" s="118" t="s">
        <v>146</v>
      </c>
      <c r="AA5" s="116" t="s">
        <v>590</v>
      </c>
      <c r="AB5" s="167"/>
      <c r="AC5" s="319">
        <v>100</v>
      </c>
      <c r="AD5" s="319" t="s">
        <v>146</v>
      </c>
      <c r="AE5" s="320" t="s">
        <v>147</v>
      </c>
      <c r="AF5" s="320" t="s">
        <v>440</v>
      </c>
      <c r="AG5" s="329">
        <v>2</v>
      </c>
      <c r="AH5" s="329" t="s">
        <v>591</v>
      </c>
      <c r="AI5" s="325">
        <v>1</v>
      </c>
      <c r="AJ5" s="325">
        <v>4</v>
      </c>
      <c r="AK5" s="321">
        <v>16</v>
      </c>
      <c r="AL5" s="322" t="s">
        <v>592</v>
      </c>
      <c r="AM5" s="326" t="s">
        <v>394</v>
      </c>
      <c r="AN5" s="175" t="s">
        <v>622</v>
      </c>
      <c r="AO5" s="175" t="s">
        <v>623</v>
      </c>
      <c r="AP5" s="166">
        <v>44926</v>
      </c>
      <c r="AQ5" s="166" t="s">
        <v>624</v>
      </c>
      <c r="AR5" s="218" t="s">
        <v>625</v>
      </c>
      <c r="AS5" s="114"/>
      <c r="AT5" s="145"/>
      <c r="AU5" s="114"/>
      <c r="AV5" s="145"/>
      <c r="AW5" s="114"/>
      <c r="AX5" s="145"/>
      <c r="AY5" s="146"/>
      <c r="AZ5" s="166" t="s">
        <v>476</v>
      </c>
      <c r="BA5" s="163" t="s">
        <v>626</v>
      </c>
      <c r="BB5" s="174" t="s">
        <v>627</v>
      </c>
      <c r="BC5" s="166" t="s">
        <v>628</v>
      </c>
      <c r="BD5" s="164" t="s">
        <v>114</v>
      </c>
      <c r="BE5" s="145"/>
      <c r="BF5" s="145"/>
      <c r="BG5" s="146"/>
      <c r="BH5" s="114"/>
      <c r="BI5" s="114"/>
      <c r="BJ5" s="145"/>
      <c r="BK5" s="145"/>
      <c r="BL5" s="146"/>
      <c r="BM5" s="114"/>
      <c r="BN5" s="114"/>
      <c r="BO5" s="145"/>
      <c r="BP5" s="145"/>
      <c r="BQ5" s="146"/>
      <c r="BR5" s="114"/>
      <c r="BS5" s="114"/>
      <c r="BT5" s="166" t="s">
        <v>629</v>
      </c>
      <c r="BU5" s="145"/>
      <c r="BV5" s="145"/>
      <c r="BW5" s="145"/>
      <c r="BX5" s="164">
        <v>44669</v>
      </c>
      <c r="BY5" s="175" t="s">
        <v>630</v>
      </c>
      <c r="BZ5" s="175" t="s">
        <v>631</v>
      </c>
      <c r="CA5" s="114">
        <v>44683</v>
      </c>
      <c r="CB5" s="173" t="s">
        <v>632</v>
      </c>
      <c r="CC5" s="145" t="s">
        <v>633</v>
      </c>
      <c r="CD5" s="173" t="s">
        <v>634</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231.75" customHeight="1" thickTop="1" thickBot="1" x14ac:dyDescent="0.35">
      <c r="A6" s="314"/>
      <c r="B6" s="315"/>
      <c r="C6" s="315"/>
      <c r="D6" s="315"/>
      <c r="E6" s="316"/>
      <c r="F6" s="315"/>
      <c r="G6" s="315"/>
      <c r="H6" s="315"/>
      <c r="I6" s="315"/>
      <c r="J6" s="314"/>
      <c r="K6" s="314"/>
      <c r="L6" s="321"/>
      <c r="M6" s="323"/>
      <c r="N6" s="174">
        <v>2</v>
      </c>
      <c r="O6" s="163"/>
      <c r="P6" s="167"/>
      <c r="Q6" s="167"/>
      <c r="R6" s="167"/>
      <c r="S6" s="167"/>
      <c r="T6" s="167"/>
      <c r="U6" s="167"/>
      <c r="V6" s="167"/>
      <c r="W6" s="116">
        <v>0</v>
      </c>
      <c r="X6" s="117" t="s">
        <v>439</v>
      </c>
      <c r="Y6" s="168"/>
      <c r="Z6" s="118" t="s">
        <v>615</v>
      </c>
      <c r="AA6" s="116" t="s">
        <v>616</v>
      </c>
      <c r="AB6" s="167"/>
      <c r="AC6" s="319"/>
      <c r="AD6" s="319"/>
      <c r="AE6" s="320"/>
      <c r="AF6" s="320"/>
      <c r="AG6" s="329"/>
      <c r="AH6" s="329"/>
      <c r="AI6" s="325"/>
      <c r="AJ6" s="325"/>
      <c r="AK6" s="321"/>
      <c r="AL6" s="323"/>
      <c r="AM6" s="327"/>
      <c r="AN6" s="175" t="s">
        <v>635</v>
      </c>
      <c r="AO6" s="175" t="s">
        <v>623</v>
      </c>
      <c r="AP6" s="166">
        <v>44926</v>
      </c>
      <c r="AQ6" s="166" t="s">
        <v>624</v>
      </c>
      <c r="AR6" s="218" t="s">
        <v>636</v>
      </c>
      <c r="AS6" s="114"/>
      <c r="AT6" s="145"/>
      <c r="AU6" s="114"/>
      <c r="AV6" s="145"/>
      <c r="AW6" s="114"/>
      <c r="AX6" s="145"/>
      <c r="AY6" s="146"/>
      <c r="AZ6" s="207"/>
      <c r="BA6" s="145"/>
      <c r="BB6" s="146"/>
      <c r="BC6" s="114"/>
      <c r="BD6" s="114"/>
      <c r="BE6" s="145"/>
      <c r="BF6" s="145"/>
      <c r="BG6" s="146"/>
      <c r="BH6" s="114"/>
      <c r="BI6" s="114"/>
      <c r="BJ6" s="145"/>
      <c r="BK6" s="145"/>
      <c r="BL6" s="146"/>
      <c r="BM6" s="114"/>
      <c r="BN6" s="114"/>
      <c r="BO6" s="145"/>
      <c r="BP6" s="145"/>
      <c r="BQ6" s="146"/>
      <c r="BR6" s="114"/>
      <c r="BS6" s="114"/>
      <c r="BT6" s="166" t="s">
        <v>637</v>
      </c>
      <c r="BU6" s="145"/>
      <c r="BV6" s="145"/>
      <c r="BW6" s="145"/>
      <c r="BX6" s="164"/>
      <c r="BY6" s="175"/>
      <c r="BZ6" s="175" t="s">
        <v>638</v>
      </c>
      <c r="CA6" s="114">
        <v>44683</v>
      </c>
      <c r="CB6" s="173" t="s">
        <v>464</v>
      </c>
      <c r="CC6" s="173" t="s">
        <v>464</v>
      </c>
      <c r="CD6" s="173" t="s">
        <v>639</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6.45" customHeight="1" thickTop="1" thickBot="1" x14ac:dyDescent="0.35">
      <c r="A7" s="314"/>
      <c r="B7" s="315"/>
      <c r="C7" s="315"/>
      <c r="D7" s="315"/>
      <c r="E7" s="316"/>
      <c r="F7" s="315"/>
      <c r="G7" s="315"/>
      <c r="H7" s="315"/>
      <c r="I7" s="315"/>
      <c r="J7" s="314"/>
      <c r="K7" s="314"/>
      <c r="L7" s="321"/>
      <c r="M7" s="323"/>
      <c r="N7" s="174">
        <v>3</v>
      </c>
      <c r="O7" s="163"/>
      <c r="P7" s="167"/>
      <c r="Q7" s="167"/>
      <c r="R7" s="167"/>
      <c r="S7" s="167"/>
      <c r="T7" s="167"/>
      <c r="U7" s="167"/>
      <c r="V7" s="167"/>
      <c r="W7" s="116">
        <v>0</v>
      </c>
      <c r="X7" s="117" t="s">
        <v>439</v>
      </c>
      <c r="Y7" s="168"/>
      <c r="Z7" s="118" t="s">
        <v>615</v>
      </c>
      <c r="AA7" s="116" t="s">
        <v>616</v>
      </c>
      <c r="AB7" s="167"/>
      <c r="AC7" s="319"/>
      <c r="AD7" s="319"/>
      <c r="AE7" s="320"/>
      <c r="AF7" s="320"/>
      <c r="AG7" s="329"/>
      <c r="AH7" s="329"/>
      <c r="AI7" s="325"/>
      <c r="AJ7" s="325"/>
      <c r="AK7" s="321"/>
      <c r="AL7" s="323"/>
      <c r="AM7" s="327"/>
      <c r="AN7" s="175"/>
      <c r="AO7" s="174"/>
      <c r="AP7" s="164"/>
      <c r="AQ7" s="114"/>
      <c r="AR7" s="145"/>
      <c r="AS7" s="114"/>
      <c r="AT7" s="145"/>
      <c r="AU7" s="114"/>
      <c r="AV7" s="145"/>
      <c r="AW7" s="114"/>
      <c r="AX7" s="145"/>
      <c r="AY7" s="146"/>
      <c r="AZ7" s="145"/>
      <c r="BA7" s="145"/>
      <c r="BB7" s="146"/>
      <c r="BC7" s="114"/>
      <c r="BD7" s="114"/>
      <c r="BE7" s="145"/>
      <c r="BF7" s="145"/>
      <c r="BG7" s="146"/>
      <c r="BH7" s="114"/>
      <c r="BI7" s="114"/>
      <c r="BJ7" s="145"/>
      <c r="BK7" s="145"/>
      <c r="BL7" s="146"/>
      <c r="BM7" s="114"/>
      <c r="BN7" s="114"/>
      <c r="BO7" s="145"/>
      <c r="BP7" s="145"/>
      <c r="BQ7" s="146"/>
      <c r="BR7" s="114"/>
      <c r="BS7" s="114"/>
      <c r="BT7" s="164"/>
      <c r="BU7" s="145"/>
      <c r="BV7" s="145"/>
      <c r="BW7" s="145"/>
      <c r="BX7" s="114"/>
      <c r="BY7" s="145"/>
      <c r="BZ7" s="14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0.45"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v>0</v>
      </c>
      <c r="X8" s="117" t="s">
        <v>439</v>
      </c>
      <c r="Y8" s="168"/>
      <c r="Z8" s="118" t="s">
        <v>615</v>
      </c>
      <c r="AA8" s="116" t="s">
        <v>616</v>
      </c>
      <c r="AB8" s="167"/>
      <c r="AC8" s="319"/>
      <c r="AD8" s="319"/>
      <c r="AE8" s="320"/>
      <c r="AF8" s="320"/>
      <c r="AG8" s="329"/>
      <c r="AH8" s="329"/>
      <c r="AI8" s="325"/>
      <c r="AJ8" s="325"/>
      <c r="AK8" s="321"/>
      <c r="AL8" s="323"/>
      <c r="AM8" s="327"/>
      <c r="AN8" s="175"/>
      <c r="AO8" s="174"/>
      <c r="AP8" s="164"/>
      <c r="AQ8" s="114"/>
      <c r="AR8" s="145"/>
      <c r="AS8" s="114"/>
      <c r="AT8" s="145"/>
      <c r="AU8" s="114"/>
      <c r="AV8" s="145"/>
      <c r="AW8" s="114"/>
      <c r="AX8" s="145"/>
      <c r="AY8" s="146"/>
      <c r="AZ8" s="145"/>
      <c r="BA8" s="145"/>
      <c r="BB8" s="146"/>
      <c r="BC8" s="114"/>
      <c r="BD8" s="114"/>
      <c r="BE8" s="145"/>
      <c r="BF8" s="145"/>
      <c r="BG8" s="146"/>
      <c r="BH8" s="114"/>
      <c r="BI8" s="114"/>
      <c r="BJ8" s="145"/>
      <c r="BK8" s="145"/>
      <c r="BL8" s="146"/>
      <c r="BM8" s="114"/>
      <c r="BN8" s="114"/>
      <c r="BO8" s="145"/>
      <c r="BP8" s="145"/>
      <c r="BQ8" s="146"/>
      <c r="BR8" s="114"/>
      <c r="BS8" s="114"/>
      <c r="BT8" s="164"/>
      <c r="BU8" s="145"/>
      <c r="BV8" s="145"/>
      <c r="BW8" s="145"/>
      <c r="BX8" s="114"/>
      <c r="BY8" s="145"/>
      <c r="BZ8" s="14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v>0</v>
      </c>
      <c r="X9" s="117" t="s">
        <v>439</v>
      </c>
      <c r="Y9" s="168"/>
      <c r="Z9" s="118" t="s">
        <v>615</v>
      </c>
      <c r="AA9" s="116" t="s">
        <v>616</v>
      </c>
      <c r="AB9" s="167"/>
      <c r="AC9" s="319"/>
      <c r="AD9" s="319"/>
      <c r="AE9" s="320"/>
      <c r="AF9" s="320"/>
      <c r="AG9" s="329"/>
      <c r="AH9" s="329"/>
      <c r="AI9" s="325"/>
      <c r="AJ9" s="325"/>
      <c r="AK9" s="321"/>
      <c r="AL9" s="323"/>
      <c r="AM9" s="327"/>
      <c r="AN9" s="175"/>
      <c r="AO9" s="174"/>
      <c r="AP9" s="164"/>
      <c r="AQ9" s="114"/>
      <c r="AR9" s="145"/>
      <c r="AS9" s="114"/>
      <c r="AT9" s="145"/>
      <c r="AU9" s="114"/>
      <c r="AV9" s="145"/>
      <c r="AW9" s="114"/>
      <c r="AX9" s="145"/>
      <c r="AY9" s="146"/>
      <c r="AZ9" s="145"/>
      <c r="BA9" s="145"/>
      <c r="BB9" s="146"/>
      <c r="BC9" s="114"/>
      <c r="BD9" s="114"/>
      <c r="BE9" s="145"/>
      <c r="BF9" s="145"/>
      <c r="BG9" s="146"/>
      <c r="BH9" s="114"/>
      <c r="BI9" s="114"/>
      <c r="BJ9" s="145"/>
      <c r="BK9" s="145"/>
      <c r="BL9" s="146"/>
      <c r="BM9" s="114"/>
      <c r="BN9" s="114"/>
      <c r="BO9" s="145"/>
      <c r="BP9" s="145"/>
      <c r="BQ9" s="146"/>
      <c r="BR9" s="114"/>
      <c r="BS9" s="114"/>
      <c r="BT9" s="164"/>
      <c r="BU9" s="145"/>
      <c r="BV9" s="145"/>
      <c r="BW9" s="145"/>
      <c r="BX9" s="114"/>
      <c r="BY9" s="145"/>
      <c r="BZ9" s="14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v>0</v>
      </c>
      <c r="X10" s="117" t="s">
        <v>439</v>
      </c>
      <c r="Y10" s="168"/>
      <c r="Z10" s="118" t="s">
        <v>615</v>
      </c>
      <c r="AA10" s="116" t="s">
        <v>616</v>
      </c>
      <c r="AB10" s="167"/>
      <c r="AC10" s="319"/>
      <c r="AD10" s="319"/>
      <c r="AE10" s="320"/>
      <c r="AF10" s="320"/>
      <c r="AG10" s="329"/>
      <c r="AH10" s="329"/>
      <c r="AI10" s="325"/>
      <c r="AJ10" s="325"/>
      <c r="AK10" s="321"/>
      <c r="AL10" s="324"/>
      <c r="AM10" s="328"/>
      <c r="AN10" s="175"/>
      <c r="AO10" s="174"/>
      <c r="AP10" s="164"/>
      <c r="AQ10" s="114"/>
      <c r="AR10" s="145"/>
      <c r="AS10" s="114"/>
      <c r="AT10" s="145"/>
      <c r="AU10" s="114"/>
      <c r="AV10" s="145"/>
      <c r="AW10" s="114"/>
      <c r="AX10" s="145"/>
      <c r="AY10" s="146"/>
      <c r="AZ10" s="145"/>
      <c r="BA10" s="145"/>
      <c r="BB10" s="146"/>
      <c r="BC10" s="114"/>
      <c r="BD10" s="114"/>
      <c r="BE10" s="145"/>
      <c r="BF10" s="145"/>
      <c r="BG10" s="146"/>
      <c r="BH10" s="114"/>
      <c r="BI10" s="114"/>
      <c r="BJ10" s="145"/>
      <c r="BK10" s="145"/>
      <c r="BL10" s="146"/>
      <c r="BM10" s="114"/>
      <c r="BN10" s="114"/>
      <c r="BO10" s="145"/>
      <c r="BP10" s="145"/>
      <c r="BQ10" s="146"/>
      <c r="BR10" s="114"/>
      <c r="BS10" s="114"/>
      <c r="BT10" s="164"/>
      <c r="BU10" s="145"/>
      <c r="BV10" s="145"/>
      <c r="BW10" s="145"/>
      <c r="BX10" s="114"/>
      <c r="BY10" s="145"/>
      <c r="BZ10" s="14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1"/>
      <c r="F11" s="315"/>
      <c r="G11" s="315"/>
      <c r="H11" s="315"/>
      <c r="I11" s="315"/>
      <c r="J11" s="314"/>
      <c r="K11" s="314"/>
      <c r="L11" s="321">
        <v>0</v>
      </c>
      <c r="M11" s="322" t="b">
        <v>0</v>
      </c>
      <c r="N11" s="174">
        <v>1</v>
      </c>
      <c r="O11" s="163"/>
      <c r="P11" s="167"/>
      <c r="Q11" s="167"/>
      <c r="R11" s="167"/>
      <c r="S11" s="167"/>
      <c r="T11" s="167"/>
      <c r="U11" s="167"/>
      <c r="V11" s="167"/>
      <c r="W11" s="116">
        <v>0</v>
      </c>
      <c r="X11" s="117" t="s">
        <v>439</v>
      </c>
      <c r="Y11" s="168"/>
      <c r="Z11" s="118" t="s">
        <v>615</v>
      </c>
      <c r="AA11" s="116" t="s">
        <v>616</v>
      </c>
      <c r="AB11" s="167"/>
      <c r="AC11" s="319">
        <v>0</v>
      </c>
      <c r="AD11" s="319" t="s">
        <v>439</v>
      </c>
      <c r="AE11" s="320"/>
      <c r="AF11" s="320"/>
      <c r="AG11" s="329" t="s">
        <v>591</v>
      </c>
      <c r="AH11" s="329" t="s">
        <v>591</v>
      </c>
      <c r="AI11" s="325"/>
      <c r="AJ11" s="325"/>
      <c r="AK11" s="321">
        <v>0</v>
      </c>
      <c r="AL11" s="322" t="b">
        <v>0</v>
      </c>
      <c r="AM11" s="326"/>
      <c r="AN11" s="175"/>
      <c r="AO11" s="174"/>
      <c r="AP11" s="164"/>
      <c r="AQ11" s="114"/>
      <c r="AR11" s="145"/>
      <c r="AS11" s="114"/>
      <c r="AT11" s="145"/>
      <c r="AU11" s="114"/>
      <c r="AV11" s="145"/>
      <c r="AW11" s="114"/>
      <c r="AX11" s="145"/>
      <c r="AY11" s="146"/>
      <c r="AZ11" s="145"/>
      <c r="BA11" s="145"/>
      <c r="BB11" s="146"/>
      <c r="BC11" s="114"/>
      <c r="BD11" s="114"/>
      <c r="BE11" s="145"/>
      <c r="BF11" s="145"/>
      <c r="BG11" s="146"/>
      <c r="BH11" s="114"/>
      <c r="BI11" s="114"/>
      <c r="BJ11" s="145"/>
      <c r="BK11" s="145"/>
      <c r="BL11" s="146"/>
      <c r="BM11" s="114"/>
      <c r="BN11" s="114"/>
      <c r="BO11" s="145"/>
      <c r="BP11" s="145"/>
      <c r="BQ11" s="146"/>
      <c r="BR11" s="114"/>
      <c r="BS11" s="114"/>
      <c r="BT11" s="164"/>
      <c r="BU11" s="145"/>
      <c r="BV11" s="145"/>
      <c r="BW11" s="145"/>
      <c r="BX11" s="114"/>
      <c r="BY11" s="145"/>
      <c r="BZ11" s="14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1"/>
      <c r="F12" s="315"/>
      <c r="G12" s="315"/>
      <c r="H12" s="315"/>
      <c r="I12" s="315"/>
      <c r="J12" s="314"/>
      <c r="K12" s="314"/>
      <c r="L12" s="321"/>
      <c r="M12" s="323"/>
      <c r="N12" s="174">
        <v>2</v>
      </c>
      <c r="O12" s="163"/>
      <c r="P12" s="167"/>
      <c r="Q12" s="167"/>
      <c r="R12" s="167"/>
      <c r="S12" s="167"/>
      <c r="T12" s="167"/>
      <c r="U12" s="167"/>
      <c r="V12" s="167"/>
      <c r="W12" s="116">
        <v>0</v>
      </c>
      <c r="X12" s="117" t="s">
        <v>439</v>
      </c>
      <c r="Y12" s="168"/>
      <c r="Z12" s="118" t="s">
        <v>615</v>
      </c>
      <c r="AA12" s="116" t="s">
        <v>616</v>
      </c>
      <c r="AB12" s="167"/>
      <c r="AC12" s="319"/>
      <c r="AD12" s="319"/>
      <c r="AE12" s="320"/>
      <c r="AF12" s="320"/>
      <c r="AG12" s="329"/>
      <c r="AH12" s="329"/>
      <c r="AI12" s="325"/>
      <c r="AJ12" s="325"/>
      <c r="AK12" s="321"/>
      <c r="AL12" s="323"/>
      <c r="AM12" s="327"/>
      <c r="AN12" s="175"/>
      <c r="AO12" s="174"/>
      <c r="AP12" s="164"/>
      <c r="AQ12" s="114"/>
      <c r="AR12" s="145"/>
      <c r="AS12" s="114"/>
      <c r="AT12" s="145"/>
      <c r="AU12" s="114"/>
      <c r="AV12" s="145"/>
      <c r="AW12" s="114"/>
      <c r="AX12" s="145"/>
      <c r="AY12" s="146"/>
      <c r="AZ12" s="145"/>
      <c r="BA12" s="145"/>
      <c r="BB12" s="146"/>
      <c r="BC12" s="114"/>
      <c r="BD12" s="114"/>
      <c r="BE12" s="145"/>
      <c r="BF12" s="145"/>
      <c r="BG12" s="146"/>
      <c r="BH12" s="114"/>
      <c r="BI12" s="114"/>
      <c r="BJ12" s="145"/>
      <c r="BK12" s="145"/>
      <c r="BL12" s="146"/>
      <c r="BM12" s="114"/>
      <c r="BN12" s="114"/>
      <c r="BO12" s="145"/>
      <c r="BP12" s="145"/>
      <c r="BQ12" s="146"/>
      <c r="BR12" s="114"/>
      <c r="BS12" s="114"/>
      <c r="BT12" s="164"/>
      <c r="BU12" s="145"/>
      <c r="BV12" s="145"/>
      <c r="BW12" s="145"/>
      <c r="BX12" s="114"/>
      <c r="BY12" s="145"/>
      <c r="BZ12" s="14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1"/>
      <c r="F13" s="315"/>
      <c r="G13" s="315"/>
      <c r="H13" s="315"/>
      <c r="I13" s="315"/>
      <c r="J13" s="314"/>
      <c r="K13" s="314"/>
      <c r="L13" s="321"/>
      <c r="M13" s="323"/>
      <c r="N13" s="174">
        <v>3</v>
      </c>
      <c r="O13" s="169"/>
      <c r="P13" s="167"/>
      <c r="Q13" s="167"/>
      <c r="R13" s="167"/>
      <c r="S13" s="167"/>
      <c r="T13" s="167"/>
      <c r="U13" s="167"/>
      <c r="V13" s="167"/>
      <c r="W13" s="116">
        <v>0</v>
      </c>
      <c r="X13" s="117" t="s">
        <v>439</v>
      </c>
      <c r="Y13" s="168"/>
      <c r="Z13" s="118" t="s">
        <v>615</v>
      </c>
      <c r="AA13" s="116" t="s">
        <v>616</v>
      </c>
      <c r="AB13" s="167"/>
      <c r="AC13" s="319"/>
      <c r="AD13" s="319"/>
      <c r="AE13" s="320"/>
      <c r="AF13" s="320"/>
      <c r="AG13" s="329"/>
      <c r="AH13" s="329"/>
      <c r="AI13" s="325"/>
      <c r="AJ13" s="325"/>
      <c r="AK13" s="321"/>
      <c r="AL13" s="323"/>
      <c r="AM13" s="327"/>
      <c r="AN13" s="175"/>
      <c r="AO13" s="174"/>
      <c r="AP13" s="164"/>
      <c r="AQ13" s="114"/>
      <c r="AR13" s="145"/>
      <c r="AS13" s="114"/>
      <c r="AT13" s="145"/>
      <c r="AU13" s="114"/>
      <c r="AV13" s="145"/>
      <c r="AW13" s="114"/>
      <c r="AX13" s="145"/>
      <c r="AY13" s="146"/>
      <c r="AZ13" s="145"/>
      <c r="BA13" s="145"/>
      <c r="BB13" s="146"/>
      <c r="BC13" s="114"/>
      <c r="BD13" s="114"/>
      <c r="BE13" s="145"/>
      <c r="BF13" s="145"/>
      <c r="BG13" s="146"/>
      <c r="BH13" s="114"/>
      <c r="BI13" s="114"/>
      <c r="BJ13" s="145"/>
      <c r="BK13" s="145"/>
      <c r="BL13" s="146"/>
      <c r="BM13" s="114"/>
      <c r="BN13" s="114"/>
      <c r="BO13" s="145"/>
      <c r="BP13" s="145"/>
      <c r="BQ13" s="146"/>
      <c r="BR13" s="114"/>
      <c r="BS13" s="114"/>
      <c r="BT13" s="164"/>
      <c r="BU13" s="145"/>
      <c r="BV13" s="145"/>
      <c r="BW13" s="145"/>
      <c r="BX13" s="114"/>
      <c r="BY13" s="145"/>
      <c r="BZ13" s="14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1"/>
      <c r="F14" s="315"/>
      <c r="G14" s="315"/>
      <c r="H14" s="315"/>
      <c r="I14" s="315"/>
      <c r="J14" s="314"/>
      <c r="K14" s="314"/>
      <c r="L14" s="321"/>
      <c r="M14" s="323"/>
      <c r="N14" s="174">
        <v>4</v>
      </c>
      <c r="O14" s="163"/>
      <c r="P14" s="167"/>
      <c r="Q14" s="167"/>
      <c r="R14" s="167"/>
      <c r="S14" s="167"/>
      <c r="T14" s="167"/>
      <c r="U14" s="167"/>
      <c r="V14" s="167"/>
      <c r="W14" s="116">
        <v>0</v>
      </c>
      <c r="X14" s="117" t="s">
        <v>439</v>
      </c>
      <c r="Y14" s="168"/>
      <c r="Z14" s="118" t="s">
        <v>615</v>
      </c>
      <c r="AA14" s="116" t="s">
        <v>616</v>
      </c>
      <c r="AB14" s="167"/>
      <c r="AC14" s="319"/>
      <c r="AD14" s="319"/>
      <c r="AE14" s="320"/>
      <c r="AF14" s="320"/>
      <c r="AG14" s="329"/>
      <c r="AH14" s="329"/>
      <c r="AI14" s="325"/>
      <c r="AJ14" s="325"/>
      <c r="AK14" s="321"/>
      <c r="AL14" s="323"/>
      <c r="AM14" s="327"/>
      <c r="AN14" s="175"/>
      <c r="AO14" s="174"/>
      <c r="AP14" s="164"/>
      <c r="AQ14" s="114"/>
      <c r="AR14" s="145"/>
      <c r="AS14" s="114"/>
      <c r="AT14" s="145"/>
      <c r="AU14" s="114"/>
      <c r="AV14" s="145"/>
      <c r="AW14" s="114"/>
      <c r="AX14" s="145"/>
      <c r="AY14" s="146"/>
      <c r="AZ14" s="145"/>
      <c r="BA14" s="145"/>
      <c r="BB14" s="146"/>
      <c r="BC14" s="114"/>
      <c r="BD14" s="114"/>
      <c r="BE14" s="145"/>
      <c r="BF14" s="145"/>
      <c r="BG14" s="146"/>
      <c r="BH14" s="114"/>
      <c r="BI14" s="114"/>
      <c r="BJ14" s="145"/>
      <c r="BK14" s="145"/>
      <c r="BL14" s="146"/>
      <c r="BM14" s="114"/>
      <c r="BN14" s="114"/>
      <c r="BO14" s="145"/>
      <c r="BP14" s="145"/>
      <c r="BQ14" s="146"/>
      <c r="BR14" s="114"/>
      <c r="BS14" s="114"/>
      <c r="BT14" s="164"/>
      <c r="BU14" s="145"/>
      <c r="BV14" s="145"/>
      <c r="BW14" s="145"/>
      <c r="BX14" s="114"/>
      <c r="BY14" s="145"/>
      <c r="BZ14" s="14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1"/>
      <c r="F15" s="315"/>
      <c r="G15" s="315"/>
      <c r="H15" s="315"/>
      <c r="I15" s="315"/>
      <c r="J15" s="314"/>
      <c r="K15" s="314"/>
      <c r="L15" s="321"/>
      <c r="M15" s="323"/>
      <c r="N15" s="174">
        <v>5</v>
      </c>
      <c r="O15" s="163"/>
      <c r="P15" s="167"/>
      <c r="Q15" s="167"/>
      <c r="R15" s="167"/>
      <c r="S15" s="167"/>
      <c r="T15" s="167"/>
      <c r="U15" s="167"/>
      <c r="V15" s="167"/>
      <c r="W15" s="116">
        <v>0</v>
      </c>
      <c r="X15" s="117" t="s">
        <v>439</v>
      </c>
      <c r="Y15" s="168"/>
      <c r="Z15" s="118" t="s">
        <v>615</v>
      </c>
      <c r="AA15" s="116" t="s">
        <v>616</v>
      </c>
      <c r="AB15" s="167"/>
      <c r="AC15" s="319"/>
      <c r="AD15" s="319"/>
      <c r="AE15" s="320"/>
      <c r="AF15" s="320"/>
      <c r="AG15" s="329"/>
      <c r="AH15" s="329"/>
      <c r="AI15" s="325"/>
      <c r="AJ15" s="325"/>
      <c r="AK15" s="321"/>
      <c r="AL15" s="323"/>
      <c r="AM15" s="327"/>
      <c r="AN15" s="175"/>
      <c r="AO15" s="174"/>
      <c r="AP15" s="164"/>
      <c r="AQ15" s="114"/>
      <c r="AR15" s="145"/>
      <c r="AS15" s="114"/>
      <c r="AT15" s="145"/>
      <c r="AU15" s="114"/>
      <c r="AV15" s="145"/>
      <c r="AW15" s="114"/>
      <c r="AX15" s="145"/>
      <c r="AY15" s="146"/>
      <c r="AZ15" s="145"/>
      <c r="BA15" s="145"/>
      <c r="BB15" s="146"/>
      <c r="BC15" s="114"/>
      <c r="BD15" s="114"/>
      <c r="BE15" s="145"/>
      <c r="BF15" s="145"/>
      <c r="BG15" s="146"/>
      <c r="BH15" s="114"/>
      <c r="BI15" s="114"/>
      <c r="BJ15" s="145"/>
      <c r="BK15" s="145"/>
      <c r="BL15" s="146"/>
      <c r="BM15" s="114"/>
      <c r="BN15" s="114"/>
      <c r="BO15" s="145"/>
      <c r="BP15" s="145"/>
      <c r="BQ15" s="146"/>
      <c r="BR15" s="114"/>
      <c r="BS15" s="114"/>
      <c r="BT15" s="164"/>
      <c r="BU15" s="145"/>
      <c r="BV15" s="145"/>
      <c r="BW15" s="145"/>
      <c r="BX15" s="114"/>
      <c r="BY15" s="145"/>
      <c r="BZ15" s="14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1"/>
      <c r="F16" s="315"/>
      <c r="G16" s="315"/>
      <c r="H16" s="315"/>
      <c r="I16" s="315"/>
      <c r="J16" s="314"/>
      <c r="K16" s="314"/>
      <c r="L16" s="321"/>
      <c r="M16" s="324"/>
      <c r="N16" s="174">
        <v>6</v>
      </c>
      <c r="O16" s="163"/>
      <c r="P16" s="167"/>
      <c r="Q16" s="167"/>
      <c r="R16" s="167"/>
      <c r="S16" s="167"/>
      <c r="T16" s="167"/>
      <c r="U16" s="167"/>
      <c r="V16" s="167"/>
      <c r="W16" s="116">
        <v>0</v>
      </c>
      <c r="X16" s="117" t="s">
        <v>439</v>
      </c>
      <c r="Y16" s="168"/>
      <c r="Z16" s="118" t="s">
        <v>615</v>
      </c>
      <c r="AA16" s="116" t="s">
        <v>616</v>
      </c>
      <c r="AB16" s="167"/>
      <c r="AC16" s="319"/>
      <c r="AD16" s="319"/>
      <c r="AE16" s="320"/>
      <c r="AF16" s="320"/>
      <c r="AG16" s="329"/>
      <c r="AH16" s="329"/>
      <c r="AI16" s="325"/>
      <c r="AJ16" s="325"/>
      <c r="AK16" s="321"/>
      <c r="AL16" s="324"/>
      <c r="AM16" s="328"/>
      <c r="AN16" s="175"/>
      <c r="AO16" s="174"/>
      <c r="AP16" s="164"/>
      <c r="AQ16" s="114"/>
      <c r="AR16" s="145"/>
      <c r="AS16" s="114"/>
      <c r="AT16" s="145"/>
      <c r="AU16" s="114"/>
      <c r="AV16" s="145"/>
      <c r="AW16" s="114"/>
      <c r="AX16" s="145"/>
      <c r="AY16" s="146"/>
      <c r="AZ16" s="145"/>
      <c r="BA16" s="145"/>
      <c r="BB16" s="146"/>
      <c r="BC16" s="114"/>
      <c r="BD16" s="114"/>
      <c r="BE16" s="145"/>
      <c r="BF16" s="145"/>
      <c r="BG16" s="146"/>
      <c r="BH16" s="114"/>
      <c r="BI16" s="114"/>
      <c r="BJ16" s="145"/>
      <c r="BK16" s="145"/>
      <c r="BL16" s="146"/>
      <c r="BM16" s="114"/>
      <c r="BN16" s="114"/>
      <c r="BO16" s="145"/>
      <c r="BP16" s="145"/>
      <c r="BQ16" s="146"/>
      <c r="BR16" s="114"/>
      <c r="BS16" s="114"/>
      <c r="BT16" s="164"/>
      <c r="BU16" s="145"/>
      <c r="BV16" s="145"/>
      <c r="BW16" s="145"/>
      <c r="BX16" s="114"/>
      <c r="BY16" s="145"/>
      <c r="BZ16" s="14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v>0</v>
      </c>
      <c r="M17" s="322" t="b">
        <v>0</v>
      </c>
      <c r="N17" s="174">
        <v>1</v>
      </c>
      <c r="O17" s="163"/>
      <c r="P17" s="167"/>
      <c r="Q17" s="167"/>
      <c r="R17" s="167"/>
      <c r="S17" s="167"/>
      <c r="T17" s="167"/>
      <c r="U17" s="167"/>
      <c r="V17" s="167"/>
      <c r="W17" s="116">
        <v>0</v>
      </c>
      <c r="X17" s="117" t="s">
        <v>439</v>
      </c>
      <c r="Y17" s="168"/>
      <c r="Z17" s="118" t="s">
        <v>615</v>
      </c>
      <c r="AA17" s="116" t="s">
        <v>616</v>
      </c>
      <c r="AB17" s="167"/>
      <c r="AC17" s="319">
        <v>0</v>
      </c>
      <c r="AD17" s="319" t="s">
        <v>439</v>
      </c>
      <c r="AE17" s="320"/>
      <c r="AF17" s="320"/>
      <c r="AG17" s="329" t="s">
        <v>591</v>
      </c>
      <c r="AH17" s="329" t="s">
        <v>591</v>
      </c>
      <c r="AI17" s="325"/>
      <c r="AJ17" s="325"/>
      <c r="AK17" s="321">
        <v>0</v>
      </c>
      <c r="AL17" s="322" t="b">
        <v>0</v>
      </c>
      <c r="AM17" s="326"/>
      <c r="AN17" s="175"/>
      <c r="AO17" s="174"/>
      <c r="AP17" s="164"/>
      <c r="AQ17" s="114"/>
      <c r="AR17" s="145"/>
      <c r="AS17" s="114"/>
      <c r="AT17" s="145"/>
      <c r="AU17" s="114"/>
      <c r="AV17" s="145"/>
      <c r="AW17" s="114"/>
      <c r="AX17" s="145"/>
      <c r="AY17" s="146"/>
      <c r="AZ17" s="145"/>
      <c r="BA17" s="145"/>
      <c r="BB17" s="146"/>
      <c r="BC17" s="114"/>
      <c r="BD17" s="114"/>
      <c r="BE17" s="145"/>
      <c r="BF17" s="145"/>
      <c r="BG17" s="146"/>
      <c r="BH17" s="114"/>
      <c r="BI17" s="114"/>
      <c r="BJ17" s="145"/>
      <c r="BK17" s="145"/>
      <c r="BL17" s="146"/>
      <c r="BM17" s="114"/>
      <c r="BN17" s="114"/>
      <c r="BO17" s="145"/>
      <c r="BP17" s="145"/>
      <c r="BQ17" s="146"/>
      <c r="BR17" s="114"/>
      <c r="BS17" s="114"/>
      <c r="BT17" s="164"/>
      <c r="BU17" s="145"/>
      <c r="BV17" s="145"/>
      <c r="BW17" s="145"/>
      <c r="BX17" s="114"/>
      <c r="BY17" s="145"/>
      <c r="BZ17" s="14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v>0</v>
      </c>
      <c r="X18" s="117" t="s">
        <v>439</v>
      </c>
      <c r="Y18" s="168"/>
      <c r="Z18" s="118" t="s">
        <v>615</v>
      </c>
      <c r="AA18" s="116" t="s">
        <v>616</v>
      </c>
      <c r="AB18" s="167"/>
      <c r="AC18" s="319"/>
      <c r="AD18" s="319"/>
      <c r="AE18" s="320"/>
      <c r="AF18" s="320"/>
      <c r="AG18" s="329"/>
      <c r="AH18" s="329"/>
      <c r="AI18" s="325"/>
      <c r="AJ18" s="325"/>
      <c r="AK18" s="321"/>
      <c r="AL18" s="323"/>
      <c r="AM18" s="327"/>
      <c r="AN18" s="175"/>
      <c r="AO18" s="174"/>
      <c r="AP18" s="164"/>
      <c r="AQ18" s="114"/>
      <c r="AR18" s="145"/>
      <c r="AS18" s="114"/>
      <c r="AT18" s="145"/>
      <c r="AU18" s="114"/>
      <c r="AV18" s="145"/>
      <c r="AW18" s="114"/>
      <c r="AX18" s="145"/>
      <c r="AY18" s="146"/>
      <c r="AZ18" s="145"/>
      <c r="BA18" s="145"/>
      <c r="BB18" s="146"/>
      <c r="BC18" s="114"/>
      <c r="BD18" s="114"/>
      <c r="BE18" s="145"/>
      <c r="BF18" s="145"/>
      <c r="BG18" s="146"/>
      <c r="BH18" s="114"/>
      <c r="BI18" s="114"/>
      <c r="BJ18" s="145"/>
      <c r="BK18" s="145"/>
      <c r="BL18" s="146"/>
      <c r="BM18" s="114"/>
      <c r="BN18" s="114"/>
      <c r="BO18" s="145"/>
      <c r="BP18" s="145"/>
      <c r="BQ18" s="146"/>
      <c r="BR18" s="114"/>
      <c r="BS18" s="114"/>
      <c r="BT18" s="164"/>
      <c r="BU18" s="145"/>
      <c r="BV18" s="145"/>
      <c r="BW18" s="145"/>
      <c r="BX18" s="114"/>
      <c r="BY18" s="145"/>
      <c r="BZ18" s="14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v>0</v>
      </c>
      <c r="X19" s="117" t="s">
        <v>439</v>
      </c>
      <c r="Y19" s="168"/>
      <c r="Z19" s="118" t="s">
        <v>615</v>
      </c>
      <c r="AA19" s="116" t="s">
        <v>616</v>
      </c>
      <c r="AB19" s="167"/>
      <c r="AC19" s="319"/>
      <c r="AD19" s="319"/>
      <c r="AE19" s="320"/>
      <c r="AF19" s="320"/>
      <c r="AG19" s="329"/>
      <c r="AH19" s="329"/>
      <c r="AI19" s="325"/>
      <c r="AJ19" s="325"/>
      <c r="AK19" s="321"/>
      <c r="AL19" s="323"/>
      <c r="AM19" s="327"/>
      <c r="AN19" s="175"/>
      <c r="AO19" s="174"/>
      <c r="AP19" s="164"/>
      <c r="AQ19" s="114"/>
      <c r="AR19" s="145"/>
      <c r="AS19" s="114"/>
      <c r="AT19" s="145"/>
      <c r="AU19" s="114"/>
      <c r="AV19" s="145"/>
      <c r="AW19" s="114"/>
      <c r="AX19" s="145"/>
      <c r="AY19" s="146"/>
      <c r="AZ19" s="145"/>
      <c r="BA19" s="145"/>
      <c r="BB19" s="146"/>
      <c r="BC19" s="114"/>
      <c r="BD19" s="114"/>
      <c r="BE19" s="145"/>
      <c r="BF19" s="145"/>
      <c r="BG19" s="146"/>
      <c r="BH19" s="114"/>
      <c r="BI19" s="114"/>
      <c r="BJ19" s="145"/>
      <c r="BK19" s="145"/>
      <c r="BL19" s="146"/>
      <c r="BM19" s="114"/>
      <c r="BN19" s="114"/>
      <c r="BO19" s="145"/>
      <c r="BP19" s="145"/>
      <c r="BQ19" s="146"/>
      <c r="BR19" s="114"/>
      <c r="BS19" s="114"/>
      <c r="BT19" s="164"/>
      <c r="BU19" s="145"/>
      <c r="BV19" s="145"/>
      <c r="BW19" s="145"/>
      <c r="BX19" s="114"/>
      <c r="BY19" s="145"/>
      <c r="BZ19" s="14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v>0</v>
      </c>
      <c r="X20" s="117" t="s">
        <v>439</v>
      </c>
      <c r="Y20" s="168"/>
      <c r="Z20" s="118" t="s">
        <v>615</v>
      </c>
      <c r="AA20" s="116" t="s">
        <v>616</v>
      </c>
      <c r="AB20" s="167"/>
      <c r="AC20" s="319"/>
      <c r="AD20" s="319"/>
      <c r="AE20" s="320"/>
      <c r="AF20" s="320"/>
      <c r="AG20" s="329"/>
      <c r="AH20" s="329"/>
      <c r="AI20" s="325"/>
      <c r="AJ20" s="325"/>
      <c r="AK20" s="321"/>
      <c r="AL20" s="323"/>
      <c r="AM20" s="327"/>
      <c r="AN20" s="175"/>
      <c r="AO20" s="174"/>
      <c r="AP20" s="164"/>
      <c r="AQ20" s="114"/>
      <c r="AR20" s="145"/>
      <c r="AS20" s="114"/>
      <c r="AT20" s="145"/>
      <c r="AU20" s="114"/>
      <c r="AV20" s="145"/>
      <c r="AW20" s="114"/>
      <c r="AX20" s="145"/>
      <c r="AY20" s="146"/>
      <c r="AZ20" s="145"/>
      <c r="BA20" s="145"/>
      <c r="BB20" s="146"/>
      <c r="BC20" s="114"/>
      <c r="BD20" s="114"/>
      <c r="BE20" s="145"/>
      <c r="BF20" s="145"/>
      <c r="BG20" s="146"/>
      <c r="BH20" s="114"/>
      <c r="BI20" s="114"/>
      <c r="BJ20" s="145"/>
      <c r="BK20" s="145"/>
      <c r="BL20" s="146"/>
      <c r="BM20" s="114"/>
      <c r="BN20" s="114"/>
      <c r="BO20" s="145"/>
      <c r="BP20" s="145"/>
      <c r="BQ20" s="146"/>
      <c r="BR20" s="114"/>
      <c r="BS20" s="114"/>
      <c r="BT20" s="164"/>
      <c r="BU20" s="145"/>
      <c r="BV20" s="145"/>
      <c r="BW20" s="145"/>
      <c r="BX20" s="114"/>
      <c r="BY20" s="145"/>
      <c r="BZ20" s="14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v>0</v>
      </c>
      <c r="X21" s="117" t="s">
        <v>439</v>
      </c>
      <c r="Y21" s="168"/>
      <c r="Z21" s="118" t="s">
        <v>615</v>
      </c>
      <c r="AA21" s="116" t="s">
        <v>616</v>
      </c>
      <c r="AB21" s="167"/>
      <c r="AC21" s="319"/>
      <c r="AD21" s="319"/>
      <c r="AE21" s="320"/>
      <c r="AF21" s="320"/>
      <c r="AG21" s="329"/>
      <c r="AH21" s="329"/>
      <c r="AI21" s="325"/>
      <c r="AJ21" s="325"/>
      <c r="AK21" s="321"/>
      <c r="AL21" s="323"/>
      <c r="AM21" s="327"/>
      <c r="AN21" s="175"/>
      <c r="AO21" s="174"/>
      <c r="AP21" s="164"/>
      <c r="AQ21" s="114"/>
      <c r="AR21" s="145"/>
      <c r="AS21" s="114"/>
      <c r="AT21" s="145"/>
      <c r="AU21" s="114"/>
      <c r="AV21" s="145"/>
      <c r="AW21" s="114"/>
      <c r="AX21" s="145"/>
      <c r="AY21" s="146"/>
      <c r="AZ21" s="145"/>
      <c r="BA21" s="145"/>
      <c r="BB21" s="146"/>
      <c r="BC21" s="114"/>
      <c r="BD21" s="114"/>
      <c r="BE21" s="145"/>
      <c r="BF21" s="145"/>
      <c r="BG21" s="146"/>
      <c r="BH21" s="114"/>
      <c r="BI21" s="114"/>
      <c r="BJ21" s="145"/>
      <c r="BK21" s="145"/>
      <c r="BL21" s="146"/>
      <c r="BM21" s="114"/>
      <c r="BN21" s="114"/>
      <c r="BO21" s="145"/>
      <c r="BP21" s="145"/>
      <c r="BQ21" s="146"/>
      <c r="BR21" s="114"/>
      <c r="BS21" s="114"/>
      <c r="BT21" s="164"/>
      <c r="BU21" s="145"/>
      <c r="BV21" s="145"/>
      <c r="BW21" s="145"/>
      <c r="BX21" s="114"/>
      <c r="BY21" s="145"/>
      <c r="BZ21" s="14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v>0</v>
      </c>
      <c r="X22" s="117" t="s">
        <v>439</v>
      </c>
      <c r="Y22" s="168"/>
      <c r="Z22" s="118" t="s">
        <v>615</v>
      </c>
      <c r="AA22" s="116" t="s">
        <v>616</v>
      </c>
      <c r="AB22" s="167"/>
      <c r="AC22" s="319"/>
      <c r="AD22" s="319"/>
      <c r="AE22" s="320"/>
      <c r="AF22" s="320"/>
      <c r="AG22" s="329"/>
      <c r="AH22" s="329"/>
      <c r="AI22" s="325"/>
      <c r="AJ22" s="325"/>
      <c r="AK22" s="321"/>
      <c r="AL22" s="324"/>
      <c r="AM22" s="328"/>
      <c r="AN22" s="175"/>
      <c r="AO22" s="174"/>
      <c r="AP22" s="164"/>
      <c r="AQ22" s="114"/>
      <c r="AR22" s="145"/>
      <c r="AS22" s="114"/>
      <c r="AT22" s="145"/>
      <c r="AU22" s="114"/>
      <c r="AV22" s="145"/>
      <c r="AW22" s="114"/>
      <c r="AX22" s="145"/>
      <c r="AY22" s="146"/>
      <c r="AZ22" s="145"/>
      <c r="BA22" s="145"/>
      <c r="BB22" s="146"/>
      <c r="BC22" s="114"/>
      <c r="BD22" s="114"/>
      <c r="BE22" s="145"/>
      <c r="BF22" s="145"/>
      <c r="BG22" s="146"/>
      <c r="BH22" s="114"/>
      <c r="BI22" s="114"/>
      <c r="BJ22" s="145"/>
      <c r="BK22" s="145"/>
      <c r="BL22" s="146"/>
      <c r="BM22" s="114"/>
      <c r="BN22" s="114"/>
      <c r="BO22" s="145"/>
      <c r="BP22" s="145"/>
      <c r="BQ22" s="146"/>
      <c r="BR22" s="114"/>
      <c r="BS22" s="114"/>
      <c r="BT22" s="164"/>
      <c r="BU22" s="145"/>
      <c r="BV22" s="145"/>
      <c r="BW22" s="145"/>
      <c r="BX22" s="114"/>
      <c r="BY22" s="145"/>
      <c r="BZ22" s="14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v>0</v>
      </c>
      <c r="M23" s="322" t="b">
        <v>0</v>
      </c>
      <c r="N23" s="174">
        <v>1</v>
      </c>
      <c r="O23" s="163"/>
      <c r="P23" s="167"/>
      <c r="Q23" s="167"/>
      <c r="R23" s="167"/>
      <c r="S23" s="167"/>
      <c r="T23" s="167"/>
      <c r="U23" s="167"/>
      <c r="V23" s="167"/>
      <c r="W23" s="116">
        <v>0</v>
      </c>
      <c r="X23" s="117" t="s">
        <v>439</v>
      </c>
      <c r="Y23" s="168"/>
      <c r="Z23" s="118" t="s">
        <v>615</v>
      </c>
      <c r="AA23" s="116" t="s">
        <v>616</v>
      </c>
      <c r="AB23" s="167"/>
      <c r="AC23" s="319">
        <v>0</v>
      </c>
      <c r="AD23" s="319" t="s">
        <v>439</v>
      </c>
      <c r="AE23" s="320"/>
      <c r="AF23" s="320"/>
      <c r="AG23" s="329" t="s">
        <v>591</v>
      </c>
      <c r="AH23" s="329" t="s">
        <v>591</v>
      </c>
      <c r="AI23" s="325"/>
      <c r="AJ23" s="325"/>
      <c r="AK23" s="321">
        <v>0</v>
      </c>
      <c r="AL23" s="322" t="b">
        <v>0</v>
      </c>
      <c r="AM23" s="326"/>
      <c r="AN23" s="175"/>
      <c r="AO23" s="174"/>
      <c r="AP23" s="164"/>
      <c r="AQ23" s="114"/>
      <c r="AR23" s="145"/>
      <c r="AS23" s="114"/>
      <c r="AT23" s="145"/>
      <c r="AU23" s="114"/>
      <c r="AV23" s="145"/>
      <c r="AW23" s="114"/>
      <c r="AX23" s="145"/>
      <c r="AY23" s="146"/>
      <c r="AZ23" s="145"/>
      <c r="BA23" s="145"/>
      <c r="BB23" s="146"/>
      <c r="BC23" s="114"/>
      <c r="BD23" s="114"/>
      <c r="BE23" s="145"/>
      <c r="BF23" s="145"/>
      <c r="BG23" s="146"/>
      <c r="BH23" s="114"/>
      <c r="BI23" s="114"/>
      <c r="BJ23" s="145"/>
      <c r="BK23" s="145"/>
      <c r="BL23" s="146"/>
      <c r="BM23" s="114"/>
      <c r="BN23" s="114"/>
      <c r="BO23" s="145"/>
      <c r="BP23" s="145"/>
      <c r="BQ23" s="146"/>
      <c r="BR23" s="114"/>
      <c r="BS23" s="114"/>
      <c r="BT23" s="164"/>
      <c r="BU23" s="145"/>
      <c r="BV23" s="145"/>
      <c r="BW23" s="145"/>
      <c r="BX23" s="114"/>
      <c r="BY23" s="145"/>
      <c r="BZ23" s="14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v>0</v>
      </c>
      <c r="X24" s="117" t="s">
        <v>439</v>
      </c>
      <c r="Y24" s="168"/>
      <c r="Z24" s="118" t="s">
        <v>615</v>
      </c>
      <c r="AA24" s="116" t="s">
        <v>616</v>
      </c>
      <c r="AB24" s="167"/>
      <c r="AC24" s="319"/>
      <c r="AD24" s="319"/>
      <c r="AE24" s="320"/>
      <c r="AF24" s="320"/>
      <c r="AG24" s="329"/>
      <c r="AH24" s="329"/>
      <c r="AI24" s="325"/>
      <c r="AJ24" s="325"/>
      <c r="AK24" s="321"/>
      <c r="AL24" s="323"/>
      <c r="AM24" s="327"/>
      <c r="AN24" s="175"/>
      <c r="AO24" s="174"/>
      <c r="AP24" s="164"/>
      <c r="AQ24" s="114"/>
      <c r="AR24" s="145"/>
      <c r="AS24" s="114"/>
      <c r="AT24" s="145"/>
      <c r="AU24" s="114"/>
      <c r="AV24" s="145"/>
      <c r="AW24" s="114"/>
      <c r="AX24" s="145"/>
      <c r="AY24" s="146"/>
      <c r="AZ24" s="145"/>
      <c r="BA24" s="145"/>
      <c r="BB24" s="146"/>
      <c r="BC24" s="114"/>
      <c r="BD24" s="114"/>
      <c r="BE24" s="145"/>
      <c r="BF24" s="145"/>
      <c r="BG24" s="146"/>
      <c r="BH24" s="114"/>
      <c r="BI24" s="114"/>
      <c r="BJ24" s="145"/>
      <c r="BK24" s="145"/>
      <c r="BL24" s="146"/>
      <c r="BM24" s="114"/>
      <c r="BN24" s="114"/>
      <c r="BO24" s="145"/>
      <c r="BP24" s="145"/>
      <c r="BQ24" s="146"/>
      <c r="BR24" s="114"/>
      <c r="BS24" s="114"/>
      <c r="BT24" s="164"/>
      <c r="BU24" s="145"/>
      <c r="BV24" s="145"/>
      <c r="BW24" s="145"/>
      <c r="BX24" s="114"/>
      <c r="BY24" s="145"/>
      <c r="BZ24" s="14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v>0</v>
      </c>
      <c r="X25" s="117" t="s">
        <v>439</v>
      </c>
      <c r="Y25" s="168"/>
      <c r="Z25" s="118" t="s">
        <v>615</v>
      </c>
      <c r="AA25" s="116" t="s">
        <v>616</v>
      </c>
      <c r="AB25" s="167"/>
      <c r="AC25" s="319"/>
      <c r="AD25" s="319"/>
      <c r="AE25" s="320"/>
      <c r="AF25" s="320"/>
      <c r="AG25" s="329"/>
      <c r="AH25" s="329"/>
      <c r="AI25" s="325"/>
      <c r="AJ25" s="325"/>
      <c r="AK25" s="321"/>
      <c r="AL25" s="323"/>
      <c r="AM25" s="327"/>
      <c r="AN25" s="175"/>
      <c r="AO25" s="174"/>
      <c r="AP25" s="164"/>
      <c r="AQ25" s="114"/>
      <c r="AR25" s="145"/>
      <c r="AS25" s="114"/>
      <c r="AT25" s="145"/>
      <c r="AU25" s="114"/>
      <c r="AV25" s="145"/>
      <c r="AW25" s="114"/>
      <c r="AX25" s="145"/>
      <c r="AY25" s="146"/>
      <c r="AZ25" s="145"/>
      <c r="BA25" s="145"/>
      <c r="BB25" s="146"/>
      <c r="BC25" s="114"/>
      <c r="BD25" s="114"/>
      <c r="BE25" s="145"/>
      <c r="BF25" s="145"/>
      <c r="BG25" s="146"/>
      <c r="BH25" s="114"/>
      <c r="BI25" s="114"/>
      <c r="BJ25" s="145"/>
      <c r="BK25" s="145"/>
      <c r="BL25" s="146"/>
      <c r="BM25" s="114"/>
      <c r="BN25" s="114"/>
      <c r="BO25" s="145"/>
      <c r="BP25" s="145"/>
      <c r="BQ25" s="146"/>
      <c r="BR25" s="114"/>
      <c r="BS25" s="114"/>
      <c r="BT25" s="164"/>
      <c r="BU25" s="145"/>
      <c r="BV25" s="145"/>
      <c r="BW25" s="145"/>
      <c r="BX25" s="114"/>
      <c r="BY25" s="145"/>
      <c r="BZ25" s="14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v>0</v>
      </c>
      <c r="X26" s="117" t="s">
        <v>439</v>
      </c>
      <c r="Y26" s="168"/>
      <c r="Z26" s="118" t="s">
        <v>615</v>
      </c>
      <c r="AA26" s="116" t="s">
        <v>616</v>
      </c>
      <c r="AB26" s="167"/>
      <c r="AC26" s="319"/>
      <c r="AD26" s="319"/>
      <c r="AE26" s="320"/>
      <c r="AF26" s="320"/>
      <c r="AG26" s="329"/>
      <c r="AH26" s="329"/>
      <c r="AI26" s="325"/>
      <c r="AJ26" s="325"/>
      <c r="AK26" s="321"/>
      <c r="AL26" s="323"/>
      <c r="AM26" s="327"/>
      <c r="AN26" s="175"/>
      <c r="AO26" s="174"/>
      <c r="AP26" s="164"/>
      <c r="AQ26" s="114"/>
      <c r="AR26" s="145"/>
      <c r="AS26" s="114"/>
      <c r="AT26" s="145"/>
      <c r="AU26" s="114"/>
      <c r="AV26" s="145"/>
      <c r="AW26" s="114"/>
      <c r="AX26" s="145"/>
      <c r="AY26" s="146"/>
      <c r="AZ26" s="145"/>
      <c r="BA26" s="145"/>
      <c r="BB26" s="146"/>
      <c r="BC26" s="114"/>
      <c r="BD26" s="114"/>
      <c r="BE26" s="145"/>
      <c r="BF26" s="145"/>
      <c r="BG26" s="146"/>
      <c r="BH26" s="114"/>
      <c r="BI26" s="114"/>
      <c r="BJ26" s="145"/>
      <c r="BK26" s="145"/>
      <c r="BL26" s="146"/>
      <c r="BM26" s="114"/>
      <c r="BN26" s="114"/>
      <c r="BO26" s="145"/>
      <c r="BP26" s="145"/>
      <c r="BQ26" s="146"/>
      <c r="BR26" s="114"/>
      <c r="BS26" s="114"/>
      <c r="BT26" s="164"/>
      <c r="BU26" s="145"/>
      <c r="BV26" s="145"/>
      <c r="BW26" s="145"/>
      <c r="BX26" s="114"/>
      <c r="BY26" s="145"/>
      <c r="BZ26" s="14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v>0</v>
      </c>
      <c r="X27" s="117" t="s">
        <v>439</v>
      </c>
      <c r="Y27" s="168"/>
      <c r="Z27" s="118" t="s">
        <v>615</v>
      </c>
      <c r="AA27" s="116" t="s">
        <v>616</v>
      </c>
      <c r="AB27" s="167"/>
      <c r="AC27" s="319"/>
      <c r="AD27" s="319"/>
      <c r="AE27" s="320"/>
      <c r="AF27" s="320"/>
      <c r="AG27" s="329"/>
      <c r="AH27" s="329"/>
      <c r="AI27" s="325"/>
      <c r="AJ27" s="325"/>
      <c r="AK27" s="321"/>
      <c r="AL27" s="323"/>
      <c r="AM27" s="327"/>
      <c r="AN27" s="175"/>
      <c r="AO27" s="174"/>
      <c r="AP27" s="164"/>
      <c r="AQ27" s="114"/>
      <c r="AR27" s="145"/>
      <c r="AS27" s="114"/>
      <c r="AT27" s="145"/>
      <c r="AU27" s="114"/>
      <c r="AV27" s="145"/>
      <c r="AW27" s="114"/>
      <c r="AX27" s="145"/>
      <c r="AY27" s="146"/>
      <c r="AZ27" s="145"/>
      <c r="BA27" s="145"/>
      <c r="BB27" s="146"/>
      <c r="BC27" s="114"/>
      <c r="BD27" s="114"/>
      <c r="BE27" s="145"/>
      <c r="BF27" s="145"/>
      <c r="BG27" s="146"/>
      <c r="BH27" s="114"/>
      <c r="BI27" s="114"/>
      <c r="BJ27" s="145"/>
      <c r="BK27" s="145"/>
      <c r="BL27" s="146"/>
      <c r="BM27" s="114"/>
      <c r="BN27" s="114"/>
      <c r="BO27" s="145"/>
      <c r="BP27" s="145"/>
      <c r="BQ27" s="146"/>
      <c r="BR27" s="114"/>
      <c r="BS27" s="114"/>
      <c r="BT27" s="164"/>
      <c r="BU27" s="145"/>
      <c r="BV27" s="145"/>
      <c r="BW27" s="145"/>
      <c r="BX27" s="114"/>
      <c r="BY27" s="145"/>
      <c r="BZ27" s="14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v>0</v>
      </c>
      <c r="X28" s="117" t="s">
        <v>439</v>
      </c>
      <c r="Y28" s="168"/>
      <c r="Z28" s="118" t="s">
        <v>615</v>
      </c>
      <c r="AA28" s="116" t="s">
        <v>616</v>
      </c>
      <c r="AB28" s="167"/>
      <c r="AC28" s="319"/>
      <c r="AD28" s="319"/>
      <c r="AE28" s="320"/>
      <c r="AF28" s="320"/>
      <c r="AG28" s="329"/>
      <c r="AH28" s="329"/>
      <c r="AI28" s="325"/>
      <c r="AJ28" s="325"/>
      <c r="AK28" s="321"/>
      <c r="AL28" s="324"/>
      <c r="AM28" s="328"/>
      <c r="AN28" s="175"/>
      <c r="AO28" s="174"/>
      <c r="AP28" s="164"/>
      <c r="AQ28" s="114"/>
      <c r="AR28" s="145"/>
      <c r="AS28" s="114"/>
      <c r="AT28" s="145"/>
      <c r="AU28" s="114"/>
      <c r="AV28" s="145"/>
      <c r="AW28" s="114"/>
      <c r="AX28" s="145"/>
      <c r="AY28" s="146"/>
      <c r="AZ28" s="145"/>
      <c r="BA28" s="145"/>
      <c r="BB28" s="146"/>
      <c r="BC28" s="114"/>
      <c r="BD28" s="114"/>
      <c r="BE28" s="145"/>
      <c r="BF28" s="145"/>
      <c r="BG28" s="146"/>
      <c r="BH28" s="114"/>
      <c r="BI28" s="114"/>
      <c r="BJ28" s="145"/>
      <c r="BK28" s="145"/>
      <c r="BL28" s="146"/>
      <c r="BM28" s="114"/>
      <c r="BN28" s="114"/>
      <c r="BO28" s="145"/>
      <c r="BP28" s="145"/>
      <c r="BQ28" s="146"/>
      <c r="BR28" s="114"/>
      <c r="BS28" s="114"/>
      <c r="BT28" s="164"/>
      <c r="BU28" s="145"/>
      <c r="BV28" s="145"/>
      <c r="BW28" s="145"/>
      <c r="BX28" s="114"/>
      <c r="BY28" s="145"/>
      <c r="BZ28" s="14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v>0</v>
      </c>
      <c r="M29" s="322" t="b">
        <v>0</v>
      </c>
      <c r="N29" s="174">
        <v>1</v>
      </c>
      <c r="O29" s="163"/>
      <c r="P29" s="167"/>
      <c r="Q29" s="167"/>
      <c r="R29" s="167"/>
      <c r="S29" s="167"/>
      <c r="T29" s="167"/>
      <c r="U29" s="167"/>
      <c r="V29" s="167"/>
      <c r="W29" s="116">
        <v>0</v>
      </c>
      <c r="X29" s="117" t="s">
        <v>439</v>
      </c>
      <c r="Y29" s="168"/>
      <c r="Z29" s="118" t="s">
        <v>615</v>
      </c>
      <c r="AA29" s="116" t="s">
        <v>616</v>
      </c>
      <c r="AB29" s="167"/>
      <c r="AC29" s="319">
        <v>0</v>
      </c>
      <c r="AD29" s="319" t="s">
        <v>439</v>
      </c>
      <c r="AE29" s="320"/>
      <c r="AF29" s="320"/>
      <c r="AG29" s="329" t="s">
        <v>591</v>
      </c>
      <c r="AH29" s="329" t="s">
        <v>591</v>
      </c>
      <c r="AI29" s="325"/>
      <c r="AJ29" s="325"/>
      <c r="AK29" s="321">
        <v>0</v>
      </c>
      <c r="AL29" s="322" t="b">
        <v>0</v>
      </c>
      <c r="AM29" s="326"/>
      <c r="AN29" s="175"/>
      <c r="AO29" s="174"/>
      <c r="AP29" s="164"/>
      <c r="AQ29" s="114"/>
      <c r="AR29" s="145"/>
      <c r="AS29" s="114"/>
      <c r="AT29" s="145"/>
      <c r="AU29" s="114"/>
      <c r="AV29" s="145"/>
      <c r="AW29" s="114"/>
      <c r="AX29" s="145"/>
      <c r="AY29" s="146"/>
      <c r="AZ29" s="145"/>
      <c r="BA29" s="145"/>
      <c r="BB29" s="146"/>
      <c r="BC29" s="114"/>
      <c r="BD29" s="114"/>
      <c r="BE29" s="145"/>
      <c r="BF29" s="145"/>
      <c r="BG29" s="146"/>
      <c r="BH29" s="114"/>
      <c r="BI29" s="114"/>
      <c r="BJ29" s="145"/>
      <c r="BK29" s="145"/>
      <c r="BL29" s="146"/>
      <c r="BM29" s="114"/>
      <c r="BN29" s="114"/>
      <c r="BO29" s="145"/>
      <c r="BP29" s="145"/>
      <c r="BQ29" s="146"/>
      <c r="BR29" s="114"/>
      <c r="BS29" s="114"/>
      <c r="BT29" s="164"/>
      <c r="BU29" s="145"/>
      <c r="BV29" s="145"/>
      <c r="BW29" s="145"/>
      <c r="BX29" s="114"/>
      <c r="BY29" s="145"/>
      <c r="BZ29" s="14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v>0</v>
      </c>
      <c r="X30" s="117" t="s">
        <v>439</v>
      </c>
      <c r="Y30" s="168"/>
      <c r="Z30" s="118" t="s">
        <v>615</v>
      </c>
      <c r="AA30" s="116" t="s">
        <v>616</v>
      </c>
      <c r="AB30" s="167"/>
      <c r="AC30" s="319"/>
      <c r="AD30" s="319"/>
      <c r="AE30" s="320"/>
      <c r="AF30" s="320"/>
      <c r="AG30" s="329"/>
      <c r="AH30" s="329"/>
      <c r="AI30" s="325"/>
      <c r="AJ30" s="325"/>
      <c r="AK30" s="321"/>
      <c r="AL30" s="323"/>
      <c r="AM30" s="327"/>
      <c r="AN30" s="175"/>
      <c r="AO30" s="174"/>
      <c r="AP30" s="164"/>
      <c r="AQ30" s="114"/>
      <c r="AR30" s="145"/>
      <c r="AS30" s="114"/>
      <c r="AT30" s="145"/>
      <c r="AU30" s="114"/>
      <c r="AV30" s="145"/>
      <c r="AW30" s="114"/>
      <c r="AX30" s="145"/>
      <c r="AY30" s="146"/>
      <c r="AZ30" s="145"/>
      <c r="BA30" s="145"/>
      <c r="BB30" s="146"/>
      <c r="BC30" s="114"/>
      <c r="BD30" s="114"/>
      <c r="BE30" s="145"/>
      <c r="BF30" s="145"/>
      <c r="BG30" s="146"/>
      <c r="BH30" s="114"/>
      <c r="BI30" s="114"/>
      <c r="BJ30" s="145"/>
      <c r="BK30" s="145"/>
      <c r="BL30" s="146"/>
      <c r="BM30" s="114"/>
      <c r="BN30" s="114"/>
      <c r="BO30" s="145"/>
      <c r="BP30" s="145"/>
      <c r="BQ30" s="146"/>
      <c r="BR30" s="114"/>
      <c r="BS30" s="114"/>
      <c r="BT30" s="164"/>
      <c r="BU30" s="145"/>
      <c r="BV30" s="145"/>
      <c r="BW30" s="145"/>
      <c r="BX30" s="114"/>
      <c r="BY30" s="145"/>
      <c r="BZ30" s="14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v>0</v>
      </c>
      <c r="X31" s="117" t="s">
        <v>439</v>
      </c>
      <c r="Y31" s="168"/>
      <c r="Z31" s="118" t="s">
        <v>615</v>
      </c>
      <c r="AA31" s="116" t="s">
        <v>616</v>
      </c>
      <c r="AB31" s="167"/>
      <c r="AC31" s="319"/>
      <c r="AD31" s="319"/>
      <c r="AE31" s="320"/>
      <c r="AF31" s="320"/>
      <c r="AG31" s="329"/>
      <c r="AH31" s="329"/>
      <c r="AI31" s="325"/>
      <c r="AJ31" s="325"/>
      <c r="AK31" s="321"/>
      <c r="AL31" s="323"/>
      <c r="AM31" s="327"/>
      <c r="AN31" s="175"/>
      <c r="AO31" s="174"/>
      <c r="AP31" s="164"/>
      <c r="AQ31" s="114"/>
      <c r="AR31" s="145"/>
      <c r="AS31" s="114"/>
      <c r="AT31" s="145"/>
      <c r="AU31" s="114"/>
      <c r="AV31" s="145"/>
      <c r="AW31" s="114"/>
      <c r="AX31" s="145"/>
      <c r="AY31" s="146"/>
      <c r="AZ31" s="145"/>
      <c r="BA31" s="145"/>
      <c r="BB31" s="146"/>
      <c r="BC31" s="114"/>
      <c r="BD31" s="114"/>
      <c r="BE31" s="145"/>
      <c r="BF31" s="145"/>
      <c r="BG31" s="146"/>
      <c r="BH31" s="114"/>
      <c r="BI31" s="114"/>
      <c r="BJ31" s="145"/>
      <c r="BK31" s="145"/>
      <c r="BL31" s="146"/>
      <c r="BM31" s="114"/>
      <c r="BN31" s="114"/>
      <c r="BO31" s="145"/>
      <c r="BP31" s="145"/>
      <c r="BQ31" s="146"/>
      <c r="BR31" s="114"/>
      <c r="BS31" s="114"/>
      <c r="BT31" s="164"/>
      <c r="BU31" s="145"/>
      <c r="BV31" s="145"/>
      <c r="BW31" s="145"/>
      <c r="BX31" s="114"/>
      <c r="BY31" s="145"/>
      <c r="BZ31" s="14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v>0</v>
      </c>
      <c r="X32" s="117" t="s">
        <v>439</v>
      </c>
      <c r="Y32" s="168"/>
      <c r="Z32" s="118" t="s">
        <v>615</v>
      </c>
      <c r="AA32" s="116" t="s">
        <v>616</v>
      </c>
      <c r="AB32" s="167"/>
      <c r="AC32" s="319"/>
      <c r="AD32" s="319"/>
      <c r="AE32" s="320"/>
      <c r="AF32" s="320"/>
      <c r="AG32" s="329"/>
      <c r="AH32" s="329"/>
      <c r="AI32" s="325"/>
      <c r="AJ32" s="325"/>
      <c r="AK32" s="321"/>
      <c r="AL32" s="323"/>
      <c r="AM32" s="327"/>
      <c r="AN32" s="175"/>
      <c r="AO32" s="174"/>
      <c r="AP32" s="164"/>
      <c r="AQ32" s="114"/>
      <c r="AR32" s="145"/>
      <c r="AS32" s="114"/>
      <c r="AT32" s="145"/>
      <c r="AU32" s="114"/>
      <c r="AV32" s="145"/>
      <c r="AW32" s="114"/>
      <c r="AX32" s="145"/>
      <c r="AY32" s="146"/>
      <c r="AZ32" s="145"/>
      <c r="BA32" s="145"/>
      <c r="BB32" s="146"/>
      <c r="BC32" s="114"/>
      <c r="BD32" s="114"/>
      <c r="BE32" s="145"/>
      <c r="BF32" s="145"/>
      <c r="BG32" s="146"/>
      <c r="BH32" s="114"/>
      <c r="BI32" s="114"/>
      <c r="BJ32" s="145"/>
      <c r="BK32" s="145"/>
      <c r="BL32" s="146"/>
      <c r="BM32" s="114"/>
      <c r="BN32" s="114"/>
      <c r="BO32" s="145"/>
      <c r="BP32" s="145"/>
      <c r="BQ32" s="146"/>
      <c r="BR32" s="114"/>
      <c r="BS32" s="114"/>
      <c r="BT32" s="164"/>
      <c r="BU32" s="145"/>
      <c r="BV32" s="145"/>
      <c r="BW32" s="145"/>
      <c r="BX32" s="114"/>
      <c r="BY32" s="145"/>
      <c r="BZ32" s="14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v>0</v>
      </c>
      <c r="X33" s="117" t="s">
        <v>439</v>
      </c>
      <c r="Y33" s="168"/>
      <c r="Z33" s="118" t="s">
        <v>615</v>
      </c>
      <c r="AA33" s="116" t="s">
        <v>616</v>
      </c>
      <c r="AB33" s="167"/>
      <c r="AC33" s="319"/>
      <c r="AD33" s="319"/>
      <c r="AE33" s="320"/>
      <c r="AF33" s="320"/>
      <c r="AG33" s="329"/>
      <c r="AH33" s="329"/>
      <c r="AI33" s="325"/>
      <c r="AJ33" s="325"/>
      <c r="AK33" s="321"/>
      <c r="AL33" s="323"/>
      <c r="AM33" s="327"/>
      <c r="AN33" s="175"/>
      <c r="AO33" s="174"/>
      <c r="AP33" s="164"/>
      <c r="AQ33" s="114"/>
      <c r="AR33" s="145"/>
      <c r="AS33" s="114"/>
      <c r="AT33" s="145"/>
      <c r="AU33" s="114"/>
      <c r="AV33" s="145"/>
      <c r="AW33" s="114"/>
      <c r="AX33" s="145"/>
      <c r="AY33" s="146"/>
      <c r="AZ33" s="145"/>
      <c r="BA33" s="145"/>
      <c r="BB33" s="146"/>
      <c r="BC33" s="114"/>
      <c r="BD33" s="114"/>
      <c r="BE33" s="145"/>
      <c r="BF33" s="145"/>
      <c r="BG33" s="146"/>
      <c r="BH33" s="114"/>
      <c r="BI33" s="114"/>
      <c r="BJ33" s="145"/>
      <c r="BK33" s="145"/>
      <c r="BL33" s="146"/>
      <c r="BM33" s="114"/>
      <c r="BN33" s="114"/>
      <c r="BO33" s="145"/>
      <c r="BP33" s="145"/>
      <c r="BQ33" s="146"/>
      <c r="BR33" s="114"/>
      <c r="BS33" s="114"/>
      <c r="BT33" s="164"/>
      <c r="BU33" s="145"/>
      <c r="BV33" s="145"/>
      <c r="BW33" s="145"/>
      <c r="BX33" s="114"/>
      <c r="BY33" s="145"/>
      <c r="BZ33" s="14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v>0</v>
      </c>
      <c r="X34" s="117" t="s">
        <v>439</v>
      </c>
      <c r="Y34" s="168"/>
      <c r="Z34" s="118" t="s">
        <v>615</v>
      </c>
      <c r="AA34" s="116" t="s">
        <v>616</v>
      </c>
      <c r="AB34" s="167"/>
      <c r="AC34" s="319"/>
      <c r="AD34" s="319"/>
      <c r="AE34" s="320"/>
      <c r="AF34" s="320"/>
      <c r="AG34" s="329"/>
      <c r="AH34" s="329"/>
      <c r="AI34" s="325"/>
      <c r="AJ34" s="325"/>
      <c r="AK34" s="321"/>
      <c r="AL34" s="324"/>
      <c r="AM34" s="328"/>
      <c r="AN34" s="175"/>
      <c r="AO34" s="174"/>
      <c r="AP34" s="164"/>
      <c r="AQ34" s="114"/>
      <c r="AR34" s="145"/>
      <c r="AS34" s="114"/>
      <c r="AT34" s="145"/>
      <c r="AU34" s="114"/>
      <c r="AV34" s="145"/>
      <c r="AW34" s="114"/>
      <c r="AX34" s="145"/>
      <c r="AY34" s="146"/>
      <c r="AZ34" s="145"/>
      <c r="BA34" s="145"/>
      <c r="BB34" s="146"/>
      <c r="BC34" s="114"/>
      <c r="BD34" s="114"/>
      <c r="BE34" s="145"/>
      <c r="BF34" s="145"/>
      <c r="BG34" s="146"/>
      <c r="BH34" s="114"/>
      <c r="BI34" s="114"/>
      <c r="BJ34" s="145"/>
      <c r="BK34" s="145"/>
      <c r="BL34" s="146"/>
      <c r="BM34" s="114"/>
      <c r="BN34" s="114"/>
      <c r="BO34" s="145"/>
      <c r="BP34" s="145"/>
      <c r="BQ34" s="146"/>
      <c r="BR34" s="114"/>
      <c r="BS34" s="114"/>
      <c r="BT34" s="164"/>
      <c r="BU34" s="145"/>
      <c r="BV34" s="145"/>
      <c r="BW34" s="145"/>
      <c r="BX34" s="114"/>
      <c r="BY34" s="145"/>
      <c r="BZ34" s="14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v>0</v>
      </c>
      <c r="M35" s="322" t="b">
        <v>0</v>
      </c>
      <c r="N35" s="174">
        <v>1</v>
      </c>
      <c r="O35" s="163"/>
      <c r="P35" s="167"/>
      <c r="Q35" s="167"/>
      <c r="R35" s="167"/>
      <c r="S35" s="167"/>
      <c r="T35" s="167"/>
      <c r="U35" s="167"/>
      <c r="V35" s="167"/>
      <c r="W35" s="116">
        <v>0</v>
      </c>
      <c r="X35" s="117" t="s">
        <v>439</v>
      </c>
      <c r="Y35" s="168"/>
      <c r="Z35" s="118" t="s">
        <v>615</v>
      </c>
      <c r="AA35" s="116" t="s">
        <v>616</v>
      </c>
      <c r="AB35" s="167"/>
      <c r="AC35" s="319">
        <v>0</v>
      </c>
      <c r="AD35" s="319" t="s">
        <v>439</v>
      </c>
      <c r="AE35" s="320"/>
      <c r="AF35" s="320"/>
      <c r="AG35" s="329" t="s">
        <v>591</v>
      </c>
      <c r="AH35" s="329" t="s">
        <v>591</v>
      </c>
      <c r="AI35" s="325"/>
      <c r="AJ35" s="325"/>
      <c r="AK35" s="321">
        <v>0</v>
      </c>
      <c r="AL35" s="322" t="b">
        <v>0</v>
      </c>
      <c r="AM35" s="326"/>
      <c r="AN35" s="175"/>
      <c r="AO35" s="174"/>
      <c r="AP35" s="164"/>
      <c r="AQ35" s="114"/>
      <c r="AR35" s="145"/>
      <c r="AS35" s="114"/>
      <c r="AT35" s="145"/>
      <c r="AU35" s="114"/>
      <c r="AV35" s="145"/>
      <c r="AW35" s="114"/>
      <c r="AX35" s="145"/>
      <c r="AY35" s="146"/>
      <c r="AZ35" s="145"/>
      <c r="BA35" s="145"/>
      <c r="BB35" s="146"/>
      <c r="BC35" s="114"/>
      <c r="BD35" s="114"/>
      <c r="BE35" s="145"/>
      <c r="BF35" s="145"/>
      <c r="BG35" s="146"/>
      <c r="BH35" s="114"/>
      <c r="BI35" s="114"/>
      <c r="BJ35" s="145"/>
      <c r="BK35" s="145"/>
      <c r="BL35" s="146"/>
      <c r="BM35" s="114"/>
      <c r="BN35" s="114"/>
      <c r="BO35" s="145"/>
      <c r="BP35" s="145"/>
      <c r="BQ35" s="146"/>
      <c r="BR35" s="114"/>
      <c r="BS35" s="114"/>
      <c r="BT35" s="164"/>
      <c r="BU35" s="145"/>
      <c r="BV35" s="145"/>
      <c r="BW35" s="145"/>
      <c r="BX35" s="114"/>
      <c r="BY35" s="145"/>
      <c r="BZ35" s="14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v>0</v>
      </c>
      <c r="X36" s="117" t="s">
        <v>439</v>
      </c>
      <c r="Y36" s="168"/>
      <c r="Z36" s="118" t="s">
        <v>615</v>
      </c>
      <c r="AA36" s="116" t="s">
        <v>616</v>
      </c>
      <c r="AB36" s="167"/>
      <c r="AC36" s="319"/>
      <c r="AD36" s="319"/>
      <c r="AE36" s="320"/>
      <c r="AF36" s="320"/>
      <c r="AG36" s="329"/>
      <c r="AH36" s="329"/>
      <c r="AI36" s="325"/>
      <c r="AJ36" s="325"/>
      <c r="AK36" s="321"/>
      <c r="AL36" s="323"/>
      <c r="AM36" s="327"/>
      <c r="AN36" s="175"/>
      <c r="AO36" s="174"/>
      <c r="AP36" s="164"/>
      <c r="AQ36" s="114"/>
      <c r="AR36" s="145"/>
      <c r="AS36" s="114"/>
      <c r="AT36" s="145"/>
      <c r="AU36" s="114"/>
      <c r="AV36" s="145"/>
      <c r="AW36" s="114"/>
      <c r="AX36" s="145"/>
      <c r="AY36" s="146"/>
      <c r="AZ36" s="145"/>
      <c r="BA36" s="145"/>
      <c r="BB36" s="146"/>
      <c r="BC36" s="114"/>
      <c r="BD36" s="114"/>
      <c r="BE36" s="145"/>
      <c r="BF36" s="145"/>
      <c r="BG36" s="146"/>
      <c r="BH36" s="114"/>
      <c r="BI36" s="114"/>
      <c r="BJ36" s="145"/>
      <c r="BK36" s="145"/>
      <c r="BL36" s="146"/>
      <c r="BM36" s="114"/>
      <c r="BN36" s="114"/>
      <c r="BO36" s="145"/>
      <c r="BP36" s="145"/>
      <c r="BQ36" s="146"/>
      <c r="BR36" s="114"/>
      <c r="BS36" s="114"/>
      <c r="BT36" s="164"/>
      <c r="BU36" s="145"/>
      <c r="BV36" s="145"/>
      <c r="BW36" s="145"/>
      <c r="BX36" s="114"/>
      <c r="BY36" s="145"/>
      <c r="BZ36" s="14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v>0</v>
      </c>
      <c r="X37" s="117" t="s">
        <v>439</v>
      </c>
      <c r="Y37" s="168"/>
      <c r="Z37" s="118" t="s">
        <v>615</v>
      </c>
      <c r="AA37" s="116" t="s">
        <v>616</v>
      </c>
      <c r="AB37" s="167"/>
      <c r="AC37" s="319"/>
      <c r="AD37" s="319"/>
      <c r="AE37" s="320"/>
      <c r="AF37" s="320"/>
      <c r="AG37" s="329"/>
      <c r="AH37" s="329"/>
      <c r="AI37" s="325"/>
      <c r="AJ37" s="325"/>
      <c r="AK37" s="321"/>
      <c r="AL37" s="323"/>
      <c r="AM37" s="327"/>
      <c r="AN37" s="175"/>
      <c r="AO37" s="174"/>
      <c r="AP37" s="164"/>
      <c r="AQ37" s="114"/>
      <c r="AR37" s="145"/>
      <c r="AS37" s="114"/>
      <c r="AT37" s="145"/>
      <c r="AU37" s="114"/>
      <c r="AV37" s="145"/>
      <c r="AW37" s="114"/>
      <c r="AX37" s="145"/>
      <c r="AY37" s="146"/>
      <c r="AZ37" s="145"/>
      <c r="BA37" s="145"/>
      <c r="BB37" s="146"/>
      <c r="BC37" s="114"/>
      <c r="BD37" s="114"/>
      <c r="BE37" s="145"/>
      <c r="BF37" s="145"/>
      <c r="BG37" s="146"/>
      <c r="BH37" s="114"/>
      <c r="BI37" s="114"/>
      <c r="BJ37" s="145"/>
      <c r="BK37" s="145"/>
      <c r="BL37" s="146"/>
      <c r="BM37" s="114"/>
      <c r="BN37" s="114"/>
      <c r="BO37" s="145"/>
      <c r="BP37" s="145"/>
      <c r="BQ37" s="146"/>
      <c r="BR37" s="114"/>
      <c r="BS37" s="114"/>
      <c r="BT37" s="164"/>
      <c r="BU37" s="145"/>
      <c r="BV37" s="145"/>
      <c r="BW37" s="145"/>
      <c r="BX37" s="114"/>
      <c r="BY37" s="145"/>
      <c r="BZ37" s="14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v>0</v>
      </c>
      <c r="X38" s="117" t="s">
        <v>439</v>
      </c>
      <c r="Y38" s="168"/>
      <c r="Z38" s="118" t="s">
        <v>615</v>
      </c>
      <c r="AA38" s="116" t="s">
        <v>616</v>
      </c>
      <c r="AB38" s="167"/>
      <c r="AC38" s="319"/>
      <c r="AD38" s="319"/>
      <c r="AE38" s="320"/>
      <c r="AF38" s="320"/>
      <c r="AG38" s="329"/>
      <c r="AH38" s="329"/>
      <c r="AI38" s="325"/>
      <c r="AJ38" s="325"/>
      <c r="AK38" s="321"/>
      <c r="AL38" s="323"/>
      <c r="AM38" s="327"/>
      <c r="AN38" s="175"/>
      <c r="AO38" s="174"/>
      <c r="AP38" s="164"/>
      <c r="AQ38" s="114"/>
      <c r="AR38" s="145"/>
      <c r="AS38" s="114"/>
      <c r="AT38" s="145"/>
      <c r="AU38" s="114"/>
      <c r="AV38" s="145"/>
      <c r="AW38" s="114"/>
      <c r="AX38" s="145"/>
      <c r="AY38" s="146"/>
      <c r="AZ38" s="145"/>
      <c r="BA38" s="145"/>
      <c r="BB38" s="146"/>
      <c r="BC38" s="114"/>
      <c r="BD38" s="114"/>
      <c r="BE38" s="145"/>
      <c r="BF38" s="145"/>
      <c r="BG38" s="146"/>
      <c r="BH38" s="114"/>
      <c r="BI38" s="114"/>
      <c r="BJ38" s="145"/>
      <c r="BK38" s="145"/>
      <c r="BL38" s="146"/>
      <c r="BM38" s="114"/>
      <c r="BN38" s="114"/>
      <c r="BO38" s="145"/>
      <c r="BP38" s="145"/>
      <c r="BQ38" s="146"/>
      <c r="BR38" s="114"/>
      <c r="BS38" s="114"/>
      <c r="BT38" s="164"/>
      <c r="BU38" s="145"/>
      <c r="BV38" s="145"/>
      <c r="BW38" s="145"/>
      <c r="BX38" s="114"/>
      <c r="BY38" s="145"/>
      <c r="BZ38" s="14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v>0</v>
      </c>
      <c r="X39" s="117" t="s">
        <v>439</v>
      </c>
      <c r="Y39" s="168"/>
      <c r="Z39" s="118" t="s">
        <v>615</v>
      </c>
      <c r="AA39" s="116" t="s">
        <v>616</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45"/>
      <c r="BA39" s="145"/>
      <c r="BB39" s="146"/>
      <c r="BC39" s="114"/>
      <c r="BD39" s="114"/>
      <c r="BE39" s="145"/>
      <c r="BF39" s="145"/>
      <c r="BG39" s="146"/>
      <c r="BH39" s="114"/>
      <c r="BI39" s="114"/>
      <c r="BJ39" s="145"/>
      <c r="BK39" s="145"/>
      <c r="BL39" s="146"/>
      <c r="BM39" s="114"/>
      <c r="BN39" s="114"/>
      <c r="BO39" s="145"/>
      <c r="BP39" s="145"/>
      <c r="BQ39" s="146"/>
      <c r="BR39" s="114"/>
      <c r="BS39" s="114"/>
      <c r="BT39" s="164"/>
      <c r="BU39" s="145"/>
      <c r="BV39" s="145"/>
      <c r="BW39" s="145"/>
      <c r="BX39" s="114"/>
      <c r="BY39" s="145"/>
      <c r="BZ39" s="14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v>0</v>
      </c>
      <c r="X40" s="117" t="s">
        <v>439</v>
      </c>
      <c r="Y40" s="168"/>
      <c r="Z40" s="118" t="s">
        <v>615</v>
      </c>
      <c r="AA40" s="116" t="s">
        <v>616</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45"/>
      <c r="BA40" s="145"/>
      <c r="BB40" s="146"/>
      <c r="BC40" s="114"/>
      <c r="BD40" s="114"/>
      <c r="BE40" s="145"/>
      <c r="BF40" s="145"/>
      <c r="BG40" s="146"/>
      <c r="BH40" s="114"/>
      <c r="BI40" s="114"/>
      <c r="BJ40" s="145"/>
      <c r="BK40" s="145"/>
      <c r="BL40" s="146"/>
      <c r="BM40" s="114"/>
      <c r="BN40" s="114"/>
      <c r="BO40" s="145"/>
      <c r="BP40" s="145"/>
      <c r="BQ40" s="146"/>
      <c r="BR40" s="114"/>
      <c r="BS40" s="114"/>
      <c r="BT40" s="164"/>
      <c r="BU40" s="145"/>
      <c r="BV40" s="145"/>
      <c r="BW40" s="145"/>
      <c r="BX40" s="114"/>
      <c r="BY40" s="145"/>
      <c r="BZ40" s="14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v>0</v>
      </c>
      <c r="M41" s="322" t="b">
        <v>0</v>
      </c>
      <c r="N41" s="174">
        <v>1</v>
      </c>
      <c r="O41" s="163"/>
      <c r="P41" s="167"/>
      <c r="Q41" s="167"/>
      <c r="R41" s="167"/>
      <c r="S41" s="167"/>
      <c r="T41" s="167"/>
      <c r="U41" s="167"/>
      <c r="V41" s="167"/>
      <c r="W41" s="116">
        <v>0</v>
      </c>
      <c r="X41" s="117" t="s">
        <v>439</v>
      </c>
      <c r="Y41" s="168"/>
      <c r="Z41" s="118" t="s">
        <v>615</v>
      </c>
      <c r="AA41" s="116" t="s">
        <v>616</v>
      </c>
      <c r="AB41" s="167"/>
      <c r="AC41" s="319">
        <v>0</v>
      </c>
      <c r="AD41" s="319" t="s">
        <v>439</v>
      </c>
      <c r="AE41" s="320"/>
      <c r="AF41" s="320"/>
      <c r="AG41" s="329" t="s">
        <v>591</v>
      </c>
      <c r="AH41" s="329" t="s">
        <v>591</v>
      </c>
      <c r="AI41" s="325"/>
      <c r="AJ41" s="325"/>
      <c r="AK41" s="321">
        <v>0</v>
      </c>
      <c r="AL41" s="322" t="b">
        <v>0</v>
      </c>
      <c r="AM41" s="326"/>
      <c r="AN41" s="175"/>
      <c r="AO41" s="174"/>
      <c r="AP41" s="164"/>
      <c r="AQ41" s="114"/>
      <c r="AR41" s="145"/>
      <c r="AS41" s="114"/>
      <c r="AT41" s="145"/>
      <c r="AU41" s="114"/>
      <c r="AV41" s="145"/>
      <c r="AW41" s="114"/>
      <c r="AX41" s="145"/>
      <c r="AY41" s="146"/>
      <c r="AZ41" s="145"/>
      <c r="BA41" s="145"/>
      <c r="BB41" s="146"/>
      <c r="BC41" s="114"/>
      <c r="BD41" s="114"/>
      <c r="BE41" s="145"/>
      <c r="BF41" s="145"/>
      <c r="BG41" s="146"/>
      <c r="BH41" s="114"/>
      <c r="BI41" s="114"/>
      <c r="BJ41" s="145"/>
      <c r="BK41" s="145"/>
      <c r="BL41" s="146"/>
      <c r="BM41" s="114"/>
      <c r="BN41" s="114"/>
      <c r="BO41" s="145"/>
      <c r="BP41" s="145"/>
      <c r="BQ41" s="146"/>
      <c r="BR41" s="114"/>
      <c r="BS41" s="114"/>
      <c r="BT41" s="164"/>
      <c r="BU41" s="145"/>
      <c r="BV41" s="145"/>
      <c r="BW41" s="145"/>
      <c r="BX41" s="114"/>
      <c r="BY41" s="145"/>
      <c r="BZ41" s="14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v>0</v>
      </c>
      <c r="X42" s="117" t="s">
        <v>439</v>
      </c>
      <c r="Y42" s="168"/>
      <c r="Z42" s="118" t="s">
        <v>615</v>
      </c>
      <c r="AA42" s="116" t="s">
        <v>616</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45"/>
      <c r="BA42" s="145"/>
      <c r="BB42" s="146"/>
      <c r="BC42" s="114"/>
      <c r="BD42" s="114"/>
      <c r="BE42" s="145"/>
      <c r="BF42" s="145"/>
      <c r="BG42" s="146"/>
      <c r="BH42" s="114"/>
      <c r="BI42" s="114"/>
      <c r="BJ42" s="145"/>
      <c r="BK42" s="145"/>
      <c r="BL42" s="146"/>
      <c r="BM42" s="114"/>
      <c r="BN42" s="114"/>
      <c r="BO42" s="145"/>
      <c r="BP42" s="145"/>
      <c r="BQ42" s="146"/>
      <c r="BR42" s="114"/>
      <c r="BS42" s="114"/>
      <c r="BT42" s="164"/>
      <c r="BU42" s="145"/>
      <c r="BV42" s="145"/>
      <c r="BW42" s="145"/>
      <c r="BX42" s="114"/>
      <c r="BY42" s="145"/>
      <c r="BZ42" s="14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v>0</v>
      </c>
      <c r="X43" s="117" t="s">
        <v>439</v>
      </c>
      <c r="Y43" s="168"/>
      <c r="Z43" s="118" t="s">
        <v>615</v>
      </c>
      <c r="AA43" s="116" t="s">
        <v>616</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45"/>
      <c r="BA43" s="145"/>
      <c r="BB43" s="146"/>
      <c r="BC43" s="114"/>
      <c r="BD43" s="114"/>
      <c r="BE43" s="145"/>
      <c r="BF43" s="145"/>
      <c r="BG43" s="146"/>
      <c r="BH43" s="114"/>
      <c r="BI43" s="114"/>
      <c r="BJ43" s="145"/>
      <c r="BK43" s="145"/>
      <c r="BL43" s="146"/>
      <c r="BM43" s="114"/>
      <c r="BN43" s="114"/>
      <c r="BO43" s="145"/>
      <c r="BP43" s="145"/>
      <c r="BQ43" s="146"/>
      <c r="BR43" s="114"/>
      <c r="BS43" s="114"/>
      <c r="BT43" s="164"/>
      <c r="BU43" s="145"/>
      <c r="BV43" s="145"/>
      <c r="BW43" s="145"/>
      <c r="BX43" s="114"/>
      <c r="BY43" s="145"/>
      <c r="BZ43" s="14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v>0</v>
      </c>
      <c r="X44" s="117" t="s">
        <v>439</v>
      </c>
      <c r="Y44" s="168"/>
      <c r="Z44" s="118" t="s">
        <v>615</v>
      </c>
      <c r="AA44" s="116" t="s">
        <v>616</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45"/>
      <c r="BA44" s="145"/>
      <c r="BB44" s="146"/>
      <c r="BC44" s="114"/>
      <c r="BD44" s="114"/>
      <c r="BE44" s="145"/>
      <c r="BF44" s="145"/>
      <c r="BG44" s="146"/>
      <c r="BH44" s="114"/>
      <c r="BI44" s="114"/>
      <c r="BJ44" s="145"/>
      <c r="BK44" s="145"/>
      <c r="BL44" s="146"/>
      <c r="BM44" s="114"/>
      <c r="BN44" s="114"/>
      <c r="BO44" s="145"/>
      <c r="BP44" s="145"/>
      <c r="BQ44" s="146"/>
      <c r="BR44" s="114"/>
      <c r="BS44" s="114"/>
      <c r="BT44" s="164"/>
      <c r="BU44" s="145"/>
      <c r="BV44" s="145"/>
      <c r="BW44" s="145"/>
      <c r="BX44" s="114"/>
      <c r="BY44" s="145"/>
      <c r="BZ44" s="14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v>0</v>
      </c>
      <c r="X45" s="117" t="s">
        <v>439</v>
      </c>
      <c r="Y45" s="168"/>
      <c r="Z45" s="118" t="s">
        <v>615</v>
      </c>
      <c r="AA45" s="116" t="s">
        <v>616</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45"/>
      <c r="BA45" s="145"/>
      <c r="BB45" s="146"/>
      <c r="BC45" s="114"/>
      <c r="BD45" s="114"/>
      <c r="BE45" s="145"/>
      <c r="BF45" s="145"/>
      <c r="BG45" s="146"/>
      <c r="BH45" s="114"/>
      <c r="BI45" s="114"/>
      <c r="BJ45" s="145"/>
      <c r="BK45" s="145"/>
      <c r="BL45" s="146"/>
      <c r="BM45" s="114"/>
      <c r="BN45" s="114"/>
      <c r="BO45" s="145"/>
      <c r="BP45" s="145"/>
      <c r="BQ45" s="146"/>
      <c r="BR45" s="114"/>
      <c r="BS45" s="114"/>
      <c r="BT45" s="164"/>
      <c r="BU45" s="145"/>
      <c r="BV45" s="145"/>
      <c r="BW45" s="145"/>
      <c r="BX45" s="114"/>
      <c r="BY45" s="145"/>
      <c r="BZ45" s="14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v>0</v>
      </c>
      <c r="X46" s="117" t="s">
        <v>439</v>
      </c>
      <c r="Y46" s="168"/>
      <c r="Z46" s="118" t="s">
        <v>615</v>
      </c>
      <c r="AA46" s="116" t="s">
        <v>616</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45"/>
      <c r="BA46" s="145"/>
      <c r="BB46" s="146"/>
      <c r="BC46" s="114"/>
      <c r="BD46" s="114"/>
      <c r="BE46" s="145"/>
      <c r="BF46" s="145"/>
      <c r="BG46" s="146"/>
      <c r="BH46" s="114"/>
      <c r="BI46" s="114"/>
      <c r="BJ46" s="145"/>
      <c r="BK46" s="145"/>
      <c r="BL46" s="146"/>
      <c r="BM46" s="114"/>
      <c r="BN46" s="114"/>
      <c r="BO46" s="145"/>
      <c r="BP46" s="145"/>
      <c r="BQ46" s="146"/>
      <c r="BR46" s="114"/>
      <c r="BS46" s="114"/>
      <c r="BT46" s="164"/>
      <c r="BU46" s="145"/>
      <c r="BV46" s="145"/>
      <c r="BW46" s="145"/>
      <c r="BX46" s="114"/>
      <c r="BY46" s="145"/>
      <c r="BZ46" s="14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v>0</v>
      </c>
      <c r="M47" s="322" t="b">
        <v>0</v>
      </c>
      <c r="N47" s="174">
        <v>1</v>
      </c>
      <c r="O47" s="163"/>
      <c r="P47" s="167"/>
      <c r="Q47" s="167"/>
      <c r="R47" s="167"/>
      <c r="S47" s="167"/>
      <c r="T47" s="167"/>
      <c r="U47" s="167"/>
      <c r="V47" s="167"/>
      <c r="W47" s="116">
        <v>0</v>
      </c>
      <c r="X47" s="117" t="s">
        <v>439</v>
      </c>
      <c r="Y47" s="168"/>
      <c r="Z47" s="118" t="s">
        <v>615</v>
      </c>
      <c r="AA47" s="116" t="s">
        <v>616</v>
      </c>
      <c r="AB47" s="167"/>
      <c r="AC47" s="319">
        <v>0</v>
      </c>
      <c r="AD47" s="319" t="s">
        <v>439</v>
      </c>
      <c r="AE47" s="320"/>
      <c r="AF47" s="320"/>
      <c r="AG47" s="329" t="s">
        <v>591</v>
      </c>
      <c r="AH47" s="329" t="s">
        <v>591</v>
      </c>
      <c r="AI47" s="325"/>
      <c r="AJ47" s="325"/>
      <c r="AK47" s="321">
        <v>0</v>
      </c>
      <c r="AL47" s="322" t="b">
        <v>0</v>
      </c>
      <c r="AM47" s="326"/>
      <c r="AN47" s="175"/>
      <c r="AO47" s="174"/>
      <c r="AP47" s="164"/>
      <c r="AQ47" s="114"/>
      <c r="AR47" s="145"/>
      <c r="AS47" s="114"/>
      <c r="AT47" s="145"/>
      <c r="AU47" s="114"/>
      <c r="AV47" s="145"/>
      <c r="AW47" s="114"/>
      <c r="AX47" s="145"/>
      <c r="AY47" s="146"/>
      <c r="AZ47" s="145"/>
      <c r="BA47" s="145"/>
      <c r="BB47" s="146"/>
      <c r="BC47" s="114"/>
      <c r="BD47" s="114"/>
      <c r="BE47" s="145"/>
      <c r="BF47" s="145"/>
      <c r="BG47" s="146"/>
      <c r="BH47" s="114"/>
      <c r="BI47" s="114"/>
      <c r="BJ47" s="145"/>
      <c r="BK47" s="145"/>
      <c r="BL47" s="146"/>
      <c r="BM47" s="114"/>
      <c r="BN47" s="114"/>
      <c r="BO47" s="145"/>
      <c r="BP47" s="145"/>
      <c r="BQ47" s="146"/>
      <c r="BR47" s="114"/>
      <c r="BS47" s="114"/>
      <c r="BT47" s="164"/>
      <c r="BU47" s="145"/>
      <c r="BV47" s="145"/>
      <c r="BW47" s="145"/>
      <c r="BX47" s="114"/>
      <c r="BY47" s="145"/>
      <c r="BZ47" s="14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v>0</v>
      </c>
      <c r="X48" s="117" t="s">
        <v>439</v>
      </c>
      <c r="Y48" s="168"/>
      <c r="Z48" s="118" t="s">
        <v>615</v>
      </c>
      <c r="AA48" s="116" t="s">
        <v>616</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45"/>
      <c r="BA48" s="145"/>
      <c r="BB48" s="146"/>
      <c r="BC48" s="114"/>
      <c r="BD48" s="114"/>
      <c r="BE48" s="145"/>
      <c r="BF48" s="145"/>
      <c r="BG48" s="146"/>
      <c r="BH48" s="114"/>
      <c r="BI48" s="114"/>
      <c r="BJ48" s="145"/>
      <c r="BK48" s="145"/>
      <c r="BL48" s="146"/>
      <c r="BM48" s="114"/>
      <c r="BN48" s="114"/>
      <c r="BO48" s="145"/>
      <c r="BP48" s="145"/>
      <c r="BQ48" s="146"/>
      <c r="BR48" s="114"/>
      <c r="BS48" s="114"/>
      <c r="BT48" s="164"/>
      <c r="BU48" s="145"/>
      <c r="BV48" s="145"/>
      <c r="BW48" s="145"/>
      <c r="BX48" s="114"/>
      <c r="BY48" s="145"/>
      <c r="BZ48" s="14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v>0</v>
      </c>
      <c r="X49" s="117" t="s">
        <v>439</v>
      </c>
      <c r="Y49" s="168"/>
      <c r="Z49" s="118" t="s">
        <v>615</v>
      </c>
      <c r="AA49" s="116" t="s">
        <v>616</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45"/>
      <c r="BA49" s="145"/>
      <c r="BB49" s="146"/>
      <c r="BC49" s="114"/>
      <c r="BD49" s="114"/>
      <c r="BE49" s="145"/>
      <c r="BF49" s="145"/>
      <c r="BG49" s="146"/>
      <c r="BH49" s="114"/>
      <c r="BI49" s="114"/>
      <c r="BJ49" s="145"/>
      <c r="BK49" s="145"/>
      <c r="BL49" s="146"/>
      <c r="BM49" s="114"/>
      <c r="BN49" s="114"/>
      <c r="BO49" s="145"/>
      <c r="BP49" s="145"/>
      <c r="BQ49" s="146"/>
      <c r="BR49" s="114"/>
      <c r="BS49" s="114"/>
      <c r="BT49" s="164"/>
      <c r="BU49" s="145"/>
      <c r="BV49" s="145"/>
      <c r="BW49" s="145"/>
      <c r="BX49" s="114"/>
      <c r="BY49" s="145"/>
      <c r="BZ49" s="14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v>0</v>
      </c>
      <c r="X50" s="117" t="s">
        <v>439</v>
      </c>
      <c r="Y50" s="168"/>
      <c r="Z50" s="118" t="s">
        <v>615</v>
      </c>
      <c r="AA50" s="116" t="s">
        <v>616</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45"/>
      <c r="BA50" s="145"/>
      <c r="BB50" s="146"/>
      <c r="BC50" s="114"/>
      <c r="BD50" s="114"/>
      <c r="BE50" s="145"/>
      <c r="BF50" s="145"/>
      <c r="BG50" s="146"/>
      <c r="BH50" s="114"/>
      <c r="BI50" s="114"/>
      <c r="BJ50" s="145"/>
      <c r="BK50" s="145"/>
      <c r="BL50" s="146"/>
      <c r="BM50" s="114"/>
      <c r="BN50" s="114"/>
      <c r="BO50" s="145"/>
      <c r="BP50" s="145"/>
      <c r="BQ50" s="146"/>
      <c r="BR50" s="114"/>
      <c r="BS50" s="114"/>
      <c r="BT50" s="164"/>
      <c r="BU50" s="145"/>
      <c r="BV50" s="145"/>
      <c r="BW50" s="145"/>
      <c r="BX50" s="114"/>
      <c r="BY50" s="145"/>
      <c r="BZ50" s="14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v>0</v>
      </c>
      <c r="X51" s="117" t="s">
        <v>439</v>
      </c>
      <c r="Y51" s="168"/>
      <c r="Z51" s="118" t="s">
        <v>615</v>
      </c>
      <c r="AA51" s="116" t="s">
        <v>616</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45"/>
      <c r="BA51" s="145"/>
      <c r="BB51" s="146"/>
      <c r="BC51" s="114"/>
      <c r="BD51" s="114"/>
      <c r="BE51" s="145"/>
      <c r="BF51" s="145"/>
      <c r="BG51" s="146"/>
      <c r="BH51" s="114"/>
      <c r="BI51" s="114"/>
      <c r="BJ51" s="145"/>
      <c r="BK51" s="145"/>
      <c r="BL51" s="146"/>
      <c r="BM51" s="114"/>
      <c r="BN51" s="114"/>
      <c r="BO51" s="145"/>
      <c r="BP51" s="145"/>
      <c r="BQ51" s="146"/>
      <c r="BR51" s="114"/>
      <c r="BS51" s="114"/>
      <c r="BT51" s="164"/>
      <c r="BU51" s="145"/>
      <c r="BV51" s="145"/>
      <c r="BW51" s="145"/>
      <c r="BX51" s="114"/>
      <c r="BY51" s="145"/>
      <c r="BZ51" s="14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v>0</v>
      </c>
      <c r="X52" s="117" t="s">
        <v>439</v>
      </c>
      <c r="Y52" s="168"/>
      <c r="Z52" s="118" t="s">
        <v>615</v>
      </c>
      <c r="AA52" s="116" t="s">
        <v>616</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45"/>
      <c r="BA52" s="145"/>
      <c r="BB52" s="146"/>
      <c r="BC52" s="114"/>
      <c r="BD52" s="114"/>
      <c r="BE52" s="145"/>
      <c r="BF52" s="145"/>
      <c r="BG52" s="146"/>
      <c r="BH52" s="114"/>
      <c r="BI52" s="114"/>
      <c r="BJ52" s="145"/>
      <c r="BK52" s="145"/>
      <c r="BL52" s="146"/>
      <c r="BM52" s="114"/>
      <c r="BN52" s="114"/>
      <c r="BO52" s="145"/>
      <c r="BP52" s="145"/>
      <c r="BQ52" s="146"/>
      <c r="BR52" s="114"/>
      <c r="BS52" s="114"/>
      <c r="BT52" s="164"/>
      <c r="BU52" s="145"/>
      <c r="BV52" s="145"/>
      <c r="BW52" s="145"/>
      <c r="BX52" s="114"/>
      <c r="BY52" s="145"/>
      <c r="BZ52" s="14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v>0</v>
      </c>
      <c r="M53" s="322" t="b">
        <v>0</v>
      </c>
      <c r="N53" s="174">
        <v>1</v>
      </c>
      <c r="O53" s="163"/>
      <c r="P53" s="167"/>
      <c r="Q53" s="167"/>
      <c r="R53" s="167"/>
      <c r="S53" s="167"/>
      <c r="T53" s="167"/>
      <c r="U53" s="167"/>
      <c r="V53" s="167"/>
      <c r="W53" s="116">
        <v>0</v>
      </c>
      <c r="X53" s="117" t="s">
        <v>439</v>
      </c>
      <c r="Y53" s="168"/>
      <c r="Z53" s="118" t="s">
        <v>615</v>
      </c>
      <c r="AA53" s="116" t="s">
        <v>616</v>
      </c>
      <c r="AB53" s="167"/>
      <c r="AC53" s="319">
        <v>0</v>
      </c>
      <c r="AD53" s="319" t="s">
        <v>439</v>
      </c>
      <c r="AE53" s="320"/>
      <c r="AF53" s="320"/>
      <c r="AG53" s="329" t="s">
        <v>591</v>
      </c>
      <c r="AH53" s="329" t="s">
        <v>591</v>
      </c>
      <c r="AI53" s="325"/>
      <c r="AJ53" s="325"/>
      <c r="AK53" s="321">
        <v>0</v>
      </c>
      <c r="AL53" s="322" t="b">
        <v>0</v>
      </c>
      <c r="AM53" s="326"/>
      <c r="AN53" s="175"/>
      <c r="AO53" s="174"/>
      <c r="AP53" s="164"/>
      <c r="AQ53" s="114"/>
      <c r="AR53" s="145"/>
      <c r="AS53" s="114"/>
      <c r="AT53" s="145"/>
      <c r="AU53" s="114"/>
      <c r="AV53" s="145"/>
      <c r="AW53" s="114"/>
      <c r="AX53" s="145"/>
      <c r="AY53" s="146"/>
      <c r="AZ53" s="145"/>
      <c r="BA53" s="145"/>
      <c r="BB53" s="146"/>
      <c r="BC53" s="114"/>
      <c r="BD53" s="114"/>
      <c r="BE53" s="145"/>
      <c r="BF53" s="145"/>
      <c r="BG53" s="146"/>
      <c r="BH53" s="114"/>
      <c r="BI53" s="114"/>
      <c r="BJ53" s="145"/>
      <c r="BK53" s="145"/>
      <c r="BL53" s="146"/>
      <c r="BM53" s="114"/>
      <c r="BN53" s="114"/>
      <c r="BO53" s="145"/>
      <c r="BP53" s="145"/>
      <c r="BQ53" s="146"/>
      <c r="BR53" s="114"/>
      <c r="BS53" s="114"/>
      <c r="BT53" s="164"/>
      <c r="BU53" s="145"/>
      <c r="BV53" s="145"/>
      <c r="BW53" s="145"/>
      <c r="BX53" s="114"/>
      <c r="BY53" s="145"/>
      <c r="BZ53" s="14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v>0</v>
      </c>
      <c r="X54" s="117" t="s">
        <v>439</v>
      </c>
      <c r="Y54" s="168"/>
      <c r="Z54" s="118" t="s">
        <v>615</v>
      </c>
      <c r="AA54" s="116" t="s">
        <v>616</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45"/>
      <c r="BA54" s="145"/>
      <c r="BB54" s="146"/>
      <c r="BC54" s="114"/>
      <c r="BD54" s="114"/>
      <c r="BE54" s="145"/>
      <c r="BF54" s="145"/>
      <c r="BG54" s="146"/>
      <c r="BH54" s="114"/>
      <c r="BI54" s="114"/>
      <c r="BJ54" s="145"/>
      <c r="BK54" s="145"/>
      <c r="BL54" s="146"/>
      <c r="BM54" s="114"/>
      <c r="BN54" s="114"/>
      <c r="BO54" s="145"/>
      <c r="BP54" s="145"/>
      <c r="BQ54" s="146"/>
      <c r="BR54" s="114"/>
      <c r="BS54" s="114"/>
      <c r="BT54" s="164"/>
      <c r="BU54" s="145"/>
      <c r="BV54" s="145"/>
      <c r="BW54" s="145"/>
      <c r="BX54" s="114"/>
      <c r="BY54" s="145"/>
      <c r="BZ54" s="14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v>0</v>
      </c>
      <c r="X55" s="117" t="s">
        <v>439</v>
      </c>
      <c r="Y55" s="168"/>
      <c r="Z55" s="118" t="s">
        <v>615</v>
      </c>
      <c r="AA55" s="116" t="s">
        <v>616</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45"/>
      <c r="BA55" s="145"/>
      <c r="BB55" s="146"/>
      <c r="BC55" s="114"/>
      <c r="BD55" s="114"/>
      <c r="BE55" s="145"/>
      <c r="BF55" s="145"/>
      <c r="BG55" s="146"/>
      <c r="BH55" s="114"/>
      <c r="BI55" s="114"/>
      <c r="BJ55" s="145"/>
      <c r="BK55" s="145"/>
      <c r="BL55" s="146"/>
      <c r="BM55" s="114"/>
      <c r="BN55" s="114"/>
      <c r="BO55" s="145"/>
      <c r="BP55" s="145"/>
      <c r="BQ55" s="146"/>
      <c r="BR55" s="114"/>
      <c r="BS55" s="114"/>
      <c r="BT55" s="164"/>
      <c r="BU55" s="145"/>
      <c r="BV55" s="145"/>
      <c r="BW55" s="145"/>
      <c r="BX55" s="114"/>
      <c r="BY55" s="145"/>
      <c r="BZ55" s="14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v>0</v>
      </c>
      <c r="X56" s="117" t="s">
        <v>439</v>
      </c>
      <c r="Y56" s="168"/>
      <c r="Z56" s="118" t="s">
        <v>615</v>
      </c>
      <c r="AA56" s="116" t="s">
        <v>616</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45"/>
      <c r="BA56" s="145"/>
      <c r="BB56" s="146"/>
      <c r="BC56" s="114"/>
      <c r="BD56" s="114"/>
      <c r="BE56" s="145"/>
      <c r="BF56" s="145"/>
      <c r="BG56" s="146"/>
      <c r="BH56" s="114"/>
      <c r="BI56" s="114"/>
      <c r="BJ56" s="145"/>
      <c r="BK56" s="145"/>
      <c r="BL56" s="146"/>
      <c r="BM56" s="114"/>
      <c r="BN56" s="114"/>
      <c r="BO56" s="145"/>
      <c r="BP56" s="145"/>
      <c r="BQ56" s="146"/>
      <c r="BR56" s="114"/>
      <c r="BS56" s="114"/>
      <c r="BT56" s="164"/>
      <c r="BU56" s="145"/>
      <c r="BV56" s="145"/>
      <c r="BW56" s="145"/>
      <c r="BX56" s="114"/>
      <c r="BY56" s="145"/>
      <c r="BZ56" s="14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v>0</v>
      </c>
      <c r="X57" s="117" t="s">
        <v>439</v>
      </c>
      <c r="Y57" s="168"/>
      <c r="Z57" s="118" t="s">
        <v>615</v>
      </c>
      <c r="AA57" s="116" t="s">
        <v>616</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45"/>
      <c r="BA57" s="145"/>
      <c r="BB57" s="146"/>
      <c r="BC57" s="114"/>
      <c r="BD57" s="114"/>
      <c r="BE57" s="145"/>
      <c r="BF57" s="145"/>
      <c r="BG57" s="146"/>
      <c r="BH57" s="114"/>
      <c r="BI57" s="114"/>
      <c r="BJ57" s="145"/>
      <c r="BK57" s="145"/>
      <c r="BL57" s="146"/>
      <c r="BM57" s="114"/>
      <c r="BN57" s="114"/>
      <c r="BO57" s="145"/>
      <c r="BP57" s="145"/>
      <c r="BQ57" s="146"/>
      <c r="BR57" s="114"/>
      <c r="BS57" s="114"/>
      <c r="BT57" s="164"/>
      <c r="BU57" s="145"/>
      <c r="BV57" s="145"/>
      <c r="BW57" s="145"/>
      <c r="BX57" s="114"/>
      <c r="BY57" s="145"/>
      <c r="BZ57" s="14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v>0</v>
      </c>
      <c r="X58" s="117" t="s">
        <v>439</v>
      </c>
      <c r="Y58" s="168"/>
      <c r="Z58" s="118" t="s">
        <v>615</v>
      </c>
      <c r="AA58" s="116" t="s">
        <v>616</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45"/>
      <c r="BA58" s="145"/>
      <c r="BB58" s="146"/>
      <c r="BC58" s="114"/>
      <c r="BD58" s="114"/>
      <c r="BE58" s="145"/>
      <c r="BF58" s="145"/>
      <c r="BG58" s="146"/>
      <c r="BH58" s="114"/>
      <c r="BI58" s="114"/>
      <c r="BJ58" s="145"/>
      <c r="BK58" s="145"/>
      <c r="BL58" s="146"/>
      <c r="BM58" s="114"/>
      <c r="BN58" s="114"/>
      <c r="BO58" s="145"/>
      <c r="BP58" s="145"/>
      <c r="BQ58" s="146"/>
      <c r="BR58" s="114"/>
      <c r="BS58" s="114"/>
      <c r="BT58" s="164"/>
      <c r="BU58" s="145"/>
      <c r="BV58" s="145"/>
      <c r="BW58" s="145"/>
      <c r="BX58" s="114"/>
      <c r="BY58" s="145"/>
      <c r="BZ58" s="14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v>0</v>
      </c>
      <c r="M59" s="322" t="b">
        <v>0</v>
      </c>
      <c r="N59" s="174">
        <v>1</v>
      </c>
      <c r="O59" s="163"/>
      <c r="P59" s="167"/>
      <c r="Q59" s="167"/>
      <c r="R59" s="167"/>
      <c r="S59" s="167"/>
      <c r="T59" s="167"/>
      <c r="U59" s="167"/>
      <c r="V59" s="167"/>
      <c r="W59" s="116">
        <v>0</v>
      </c>
      <c r="X59" s="117" t="s">
        <v>439</v>
      </c>
      <c r="Y59" s="168"/>
      <c r="Z59" s="118" t="s">
        <v>615</v>
      </c>
      <c r="AA59" s="116" t="s">
        <v>616</v>
      </c>
      <c r="AB59" s="167"/>
      <c r="AC59" s="319">
        <v>0</v>
      </c>
      <c r="AD59" s="319" t="s">
        <v>439</v>
      </c>
      <c r="AE59" s="320"/>
      <c r="AF59" s="320"/>
      <c r="AG59" s="329" t="s">
        <v>591</v>
      </c>
      <c r="AH59" s="329" t="s">
        <v>591</v>
      </c>
      <c r="AI59" s="325"/>
      <c r="AJ59" s="325"/>
      <c r="AK59" s="321">
        <v>0</v>
      </c>
      <c r="AL59" s="322" t="b">
        <v>0</v>
      </c>
      <c r="AM59" s="326"/>
      <c r="AN59" s="175"/>
      <c r="AO59" s="174"/>
      <c r="AP59" s="164"/>
      <c r="AQ59" s="114"/>
      <c r="AR59" s="145"/>
      <c r="AS59" s="114"/>
      <c r="AT59" s="145"/>
      <c r="AU59" s="114"/>
      <c r="AV59" s="145"/>
      <c r="AW59" s="114"/>
      <c r="AX59" s="145"/>
      <c r="AY59" s="146"/>
      <c r="AZ59" s="145"/>
      <c r="BA59" s="145"/>
      <c r="BB59" s="146"/>
      <c r="BC59" s="114"/>
      <c r="BD59" s="114"/>
      <c r="BE59" s="145"/>
      <c r="BF59" s="145"/>
      <c r="BG59" s="146"/>
      <c r="BH59" s="114"/>
      <c r="BI59" s="114"/>
      <c r="BJ59" s="145"/>
      <c r="BK59" s="145"/>
      <c r="BL59" s="146"/>
      <c r="BM59" s="114"/>
      <c r="BN59" s="114"/>
      <c r="BO59" s="145"/>
      <c r="BP59" s="145"/>
      <c r="BQ59" s="146"/>
      <c r="BR59" s="114"/>
      <c r="BS59" s="114"/>
      <c r="BT59" s="164"/>
      <c r="BU59" s="145"/>
      <c r="BV59" s="145"/>
      <c r="BW59" s="145"/>
      <c r="BX59" s="114"/>
      <c r="BY59" s="145"/>
      <c r="BZ59" s="14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v>0</v>
      </c>
      <c r="X60" s="117" t="s">
        <v>439</v>
      </c>
      <c r="Y60" s="168"/>
      <c r="Z60" s="118" t="s">
        <v>615</v>
      </c>
      <c r="AA60" s="116" t="s">
        <v>616</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45"/>
      <c r="BA60" s="145"/>
      <c r="BB60" s="146"/>
      <c r="BC60" s="114"/>
      <c r="BD60" s="114"/>
      <c r="BE60" s="145"/>
      <c r="BF60" s="145"/>
      <c r="BG60" s="146"/>
      <c r="BH60" s="114"/>
      <c r="BI60" s="114"/>
      <c r="BJ60" s="145"/>
      <c r="BK60" s="145"/>
      <c r="BL60" s="146"/>
      <c r="BM60" s="114"/>
      <c r="BN60" s="114"/>
      <c r="BO60" s="145"/>
      <c r="BP60" s="145"/>
      <c r="BQ60" s="146"/>
      <c r="BR60" s="114"/>
      <c r="BS60" s="114"/>
      <c r="BT60" s="164"/>
      <c r="BU60" s="145"/>
      <c r="BV60" s="145"/>
      <c r="BW60" s="145"/>
      <c r="BX60" s="114"/>
      <c r="BY60" s="145"/>
      <c r="BZ60" s="14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v>0</v>
      </c>
      <c r="X61" s="117" t="s">
        <v>439</v>
      </c>
      <c r="Y61" s="168"/>
      <c r="Z61" s="118" t="s">
        <v>615</v>
      </c>
      <c r="AA61" s="116" t="s">
        <v>616</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45"/>
      <c r="BA61" s="145"/>
      <c r="BB61" s="146"/>
      <c r="BC61" s="114"/>
      <c r="BD61" s="114"/>
      <c r="BE61" s="145"/>
      <c r="BF61" s="145"/>
      <c r="BG61" s="146"/>
      <c r="BH61" s="114"/>
      <c r="BI61" s="114"/>
      <c r="BJ61" s="145"/>
      <c r="BK61" s="145"/>
      <c r="BL61" s="146"/>
      <c r="BM61" s="114"/>
      <c r="BN61" s="114"/>
      <c r="BO61" s="145"/>
      <c r="BP61" s="145"/>
      <c r="BQ61" s="146"/>
      <c r="BR61" s="114"/>
      <c r="BS61" s="114"/>
      <c r="BT61" s="164"/>
      <c r="BU61" s="145"/>
      <c r="BV61" s="145"/>
      <c r="BW61" s="145"/>
      <c r="BX61" s="114"/>
      <c r="BY61" s="145"/>
      <c r="BZ61" s="14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v>0</v>
      </c>
      <c r="X62" s="117" t="s">
        <v>439</v>
      </c>
      <c r="Y62" s="168"/>
      <c r="Z62" s="118" t="s">
        <v>615</v>
      </c>
      <c r="AA62" s="116" t="s">
        <v>616</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45"/>
      <c r="BA62" s="145"/>
      <c r="BB62" s="146"/>
      <c r="BC62" s="114"/>
      <c r="BD62" s="114"/>
      <c r="BE62" s="145"/>
      <c r="BF62" s="145"/>
      <c r="BG62" s="146"/>
      <c r="BH62" s="114"/>
      <c r="BI62" s="114"/>
      <c r="BJ62" s="145"/>
      <c r="BK62" s="145"/>
      <c r="BL62" s="146"/>
      <c r="BM62" s="114"/>
      <c r="BN62" s="114"/>
      <c r="BO62" s="145"/>
      <c r="BP62" s="145"/>
      <c r="BQ62" s="146"/>
      <c r="BR62" s="114"/>
      <c r="BS62" s="114"/>
      <c r="BT62" s="164"/>
      <c r="BU62" s="145"/>
      <c r="BV62" s="145"/>
      <c r="BW62" s="145"/>
      <c r="BX62" s="114"/>
      <c r="BY62" s="145"/>
      <c r="BZ62" s="14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v>0</v>
      </c>
      <c r="X63" s="117" t="s">
        <v>439</v>
      </c>
      <c r="Y63" s="168"/>
      <c r="Z63" s="118" t="s">
        <v>615</v>
      </c>
      <c r="AA63" s="116" t="s">
        <v>616</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45"/>
      <c r="BA63" s="145"/>
      <c r="BB63" s="146"/>
      <c r="BC63" s="114"/>
      <c r="BD63" s="114"/>
      <c r="BE63" s="145"/>
      <c r="BF63" s="145"/>
      <c r="BG63" s="146"/>
      <c r="BH63" s="114"/>
      <c r="BI63" s="114"/>
      <c r="BJ63" s="145"/>
      <c r="BK63" s="145"/>
      <c r="BL63" s="146"/>
      <c r="BM63" s="114"/>
      <c r="BN63" s="114"/>
      <c r="BO63" s="145"/>
      <c r="BP63" s="145"/>
      <c r="BQ63" s="146"/>
      <c r="BR63" s="114"/>
      <c r="BS63" s="114"/>
      <c r="BT63" s="164"/>
      <c r="BU63" s="145"/>
      <c r="BV63" s="145"/>
      <c r="BW63" s="145"/>
      <c r="BX63" s="114"/>
      <c r="BY63" s="145"/>
      <c r="BZ63" s="14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v>0</v>
      </c>
      <c r="X64" s="117" t="s">
        <v>439</v>
      </c>
      <c r="Y64" s="168"/>
      <c r="Z64" s="118" t="s">
        <v>615</v>
      </c>
      <c r="AA64" s="116" t="s">
        <v>616</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45"/>
      <c r="BA64" s="145"/>
      <c r="BB64" s="146"/>
      <c r="BC64" s="114"/>
      <c r="BD64" s="114"/>
      <c r="BE64" s="145"/>
      <c r="BF64" s="145"/>
      <c r="BG64" s="146"/>
      <c r="BH64" s="114"/>
      <c r="BI64" s="114"/>
      <c r="BJ64" s="145"/>
      <c r="BK64" s="145"/>
      <c r="BL64" s="146"/>
      <c r="BM64" s="114"/>
      <c r="BN64" s="114"/>
      <c r="BO64" s="145"/>
      <c r="BP64" s="145"/>
      <c r="BQ64" s="146"/>
      <c r="BR64" s="114"/>
      <c r="BS64" s="114"/>
      <c r="BT64" s="164"/>
      <c r="BU64" s="145"/>
      <c r="BV64" s="145"/>
      <c r="BW64" s="145"/>
      <c r="BX64" s="114"/>
      <c r="BY64" s="145"/>
      <c r="BZ64" s="145"/>
      <c r="CA64" s="114"/>
      <c r="CB64" s="145"/>
      <c r="CC64" s="146"/>
      <c r="CD64" s="145"/>
    </row>
    <row r="65" ht="21" customHeight="1" thickTop="1" x14ac:dyDescent="0.3"/>
  </sheetData>
  <mergeCells count="332">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L5:AL10"/>
    <mergeCell ref="AM5:AM10"/>
    <mergeCell ref="A11:A16"/>
    <mergeCell ref="B11:B16"/>
    <mergeCell ref="C11:C16"/>
    <mergeCell ref="D11:D16"/>
    <mergeCell ref="F11:F16"/>
    <mergeCell ref="AC5:AC10"/>
    <mergeCell ref="AD5:AD10"/>
    <mergeCell ref="AE5:AE10"/>
    <mergeCell ref="AF5:AF10"/>
    <mergeCell ref="AG5:AG10"/>
    <mergeCell ref="AH5:AH10"/>
    <mergeCell ref="H5:H10"/>
    <mergeCell ref="I5:I10"/>
    <mergeCell ref="J5:J10"/>
    <mergeCell ref="K5:K10"/>
    <mergeCell ref="L5:L10"/>
    <mergeCell ref="M5:M10"/>
    <mergeCell ref="G11:G16"/>
    <mergeCell ref="H11:H16"/>
    <mergeCell ref="I11:I16"/>
    <mergeCell ref="J11:J16"/>
    <mergeCell ref="K11:K16"/>
    <mergeCell ref="L11:L16"/>
    <mergeCell ref="AI5:AI10"/>
    <mergeCell ref="AJ5:AJ10"/>
    <mergeCell ref="AK5:AK10"/>
    <mergeCell ref="AH11:AH16"/>
    <mergeCell ref="AI11:AI16"/>
    <mergeCell ref="AJ11:AJ16"/>
    <mergeCell ref="AK11:AK16"/>
    <mergeCell ref="AL11:AL16"/>
    <mergeCell ref="AM11:AM16"/>
    <mergeCell ref="M11:M16"/>
    <mergeCell ref="AC11:AC16"/>
    <mergeCell ref="AD11:AD16"/>
    <mergeCell ref="AE11:AE16"/>
    <mergeCell ref="AF11:AF16"/>
    <mergeCell ref="AG11:AG16"/>
    <mergeCell ref="G17:G22"/>
    <mergeCell ref="H17:H22"/>
    <mergeCell ref="I17:I22"/>
    <mergeCell ref="J17:J22"/>
    <mergeCell ref="K17:K22"/>
    <mergeCell ref="L17:L22"/>
    <mergeCell ref="A17:A22"/>
    <mergeCell ref="B17:B22"/>
    <mergeCell ref="C17:C22"/>
    <mergeCell ref="D17:D22"/>
    <mergeCell ref="E17:E22"/>
    <mergeCell ref="F17:F22"/>
    <mergeCell ref="AH17:AH22"/>
    <mergeCell ref="AI17:AI22"/>
    <mergeCell ref="AJ17:AJ22"/>
    <mergeCell ref="AK17:AK22"/>
    <mergeCell ref="AL17:AL22"/>
    <mergeCell ref="AM17:AM22"/>
    <mergeCell ref="M17:M22"/>
    <mergeCell ref="AC17:AC22"/>
    <mergeCell ref="AD17:AD22"/>
    <mergeCell ref="AE17:AE22"/>
    <mergeCell ref="AF17:AF22"/>
    <mergeCell ref="AG17:AG22"/>
    <mergeCell ref="G23:G28"/>
    <mergeCell ref="H23:H28"/>
    <mergeCell ref="I23:I28"/>
    <mergeCell ref="J23:J28"/>
    <mergeCell ref="K23:K28"/>
    <mergeCell ref="L23:L28"/>
    <mergeCell ref="A23:A28"/>
    <mergeCell ref="B23:B28"/>
    <mergeCell ref="C23:C28"/>
    <mergeCell ref="D23:D28"/>
    <mergeCell ref="E23:E28"/>
    <mergeCell ref="F23:F28"/>
    <mergeCell ref="AH23:AH28"/>
    <mergeCell ref="AI23:AI28"/>
    <mergeCell ref="AJ23:AJ28"/>
    <mergeCell ref="AK23:AK28"/>
    <mergeCell ref="AL23:AL28"/>
    <mergeCell ref="AM23:AM28"/>
    <mergeCell ref="M23:M28"/>
    <mergeCell ref="AC23:AC28"/>
    <mergeCell ref="AD23:AD28"/>
    <mergeCell ref="AE23:AE28"/>
    <mergeCell ref="AF23:AF28"/>
    <mergeCell ref="AG23:AG28"/>
    <mergeCell ref="G29:G34"/>
    <mergeCell ref="H29:H34"/>
    <mergeCell ref="I29:I34"/>
    <mergeCell ref="J29:J34"/>
    <mergeCell ref="K29:K34"/>
    <mergeCell ref="L29:L34"/>
    <mergeCell ref="A29:A34"/>
    <mergeCell ref="B29:B34"/>
    <mergeCell ref="C29:C34"/>
    <mergeCell ref="D29:D34"/>
    <mergeCell ref="E29:E34"/>
    <mergeCell ref="F29:F34"/>
    <mergeCell ref="AH29:AH34"/>
    <mergeCell ref="AI29:AI34"/>
    <mergeCell ref="AJ29:AJ34"/>
    <mergeCell ref="AK29:AK34"/>
    <mergeCell ref="AL29:AL34"/>
    <mergeCell ref="AM29:AM34"/>
    <mergeCell ref="M29:M34"/>
    <mergeCell ref="AC29:AC34"/>
    <mergeCell ref="AD29:AD34"/>
    <mergeCell ref="AE29:AE34"/>
    <mergeCell ref="AF29:AF34"/>
    <mergeCell ref="AG29:AG34"/>
    <mergeCell ref="G35:G40"/>
    <mergeCell ref="H35:H40"/>
    <mergeCell ref="I35:I40"/>
    <mergeCell ref="J35:J40"/>
    <mergeCell ref="K35:K40"/>
    <mergeCell ref="L35:L40"/>
    <mergeCell ref="A35:A40"/>
    <mergeCell ref="B35:B40"/>
    <mergeCell ref="C35:C40"/>
    <mergeCell ref="D35:D40"/>
    <mergeCell ref="E35:E40"/>
    <mergeCell ref="F35:F40"/>
    <mergeCell ref="AH35:AH40"/>
    <mergeCell ref="AI35:AI40"/>
    <mergeCell ref="AJ35:AJ40"/>
    <mergeCell ref="AK35:AK40"/>
    <mergeCell ref="AL35:AL40"/>
    <mergeCell ref="AM35:AM40"/>
    <mergeCell ref="M35:M40"/>
    <mergeCell ref="AC35:AC40"/>
    <mergeCell ref="AD35:AD40"/>
    <mergeCell ref="AE35:AE40"/>
    <mergeCell ref="AF35:AF40"/>
    <mergeCell ref="AG35:AG40"/>
    <mergeCell ref="G41:G46"/>
    <mergeCell ref="H41:H46"/>
    <mergeCell ref="I41:I46"/>
    <mergeCell ref="J41:J46"/>
    <mergeCell ref="K41:K46"/>
    <mergeCell ref="L41:L46"/>
    <mergeCell ref="A41:A46"/>
    <mergeCell ref="B41:B46"/>
    <mergeCell ref="C41:C46"/>
    <mergeCell ref="D41:D46"/>
    <mergeCell ref="E41:E46"/>
    <mergeCell ref="F41:F46"/>
    <mergeCell ref="AH41:AH46"/>
    <mergeCell ref="AI41:AI46"/>
    <mergeCell ref="AJ41:AJ46"/>
    <mergeCell ref="AK41:AK46"/>
    <mergeCell ref="AL41:AL46"/>
    <mergeCell ref="AM41:AM46"/>
    <mergeCell ref="M41:M46"/>
    <mergeCell ref="AC41:AC46"/>
    <mergeCell ref="AD41:AD46"/>
    <mergeCell ref="AE41:AE46"/>
    <mergeCell ref="AF41:AF46"/>
    <mergeCell ref="AG41:AG46"/>
    <mergeCell ref="G47:G52"/>
    <mergeCell ref="H47:H52"/>
    <mergeCell ref="I47:I52"/>
    <mergeCell ref="J47:J52"/>
    <mergeCell ref="K47:K52"/>
    <mergeCell ref="L47:L52"/>
    <mergeCell ref="A47:A52"/>
    <mergeCell ref="B47:B52"/>
    <mergeCell ref="C47:C52"/>
    <mergeCell ref="D47:D52"/>
    <mergeCell ref="E47:E52"/>
    <mergeCell ref="F47:F52"/>
    <mergeCell ref="AH47:AH52"/>
    <mergeCell ref="AI47:AI52"/>
    <mergeCell ref="AJ47:AJ52"/>
    <mergeCell ref="AK47:AK52"/>
    <mergeCell ref="AL47:AL52"/>
    <mergeCell ref="AM47:AM52"/>
    <mergeCell ref="M47:M52"/>
    <mergeCell ref="AC47:AC52"/>
    <mergeCell ref="AD47:AD52"/>
    <mergeCell ref="AE47:AE52"/>
    <mergeCell ref="AF47:AF52"/>
    <mergeCell ref="AG47:AG52"/>
    <mergeCell ref="G53:G58"/>
    <mergeCell ref="H53:H58"/>
    <mergeCell ref="I53:I58"/>
    <mergeCell ref="J53:J58"/>
    <mergeCell ref="K53:K58"/>
    <mergeCell ref="L53:L58"/>
    <mergeCell ref="A53:A58"/>
    <mergeCell ref="B53:B58"/>
    <mergeCell ref="C53:C58"/>
    <mergeCell ref="D53:D58"/>
    <mergeCell ref="E53:E58"/>
    <mergeCell ref="F53:F58"/>
    <mergeCell ref="AH53:AH58"/>
    <mergeCell ref="AI53:AI58"/>
    <mergeCell ref="AJ53:AJ58"/>
    <mergeCell ref="AK53:AK58"/>
    <mergeCell ref="AL53:AL58"/>
    <mergeCell ref="AM53:AM58"/>
    <mergeCell ref="M53:M58"/>
    <mergeCell ref="AC53:AC58"/>
    <mergeCell ref="AD53:AD58"/>
    <mergeCell ref="AE53:AE58"/>
    <mergeCell ref="AF53:AF58"/>
    <mergeCell ref="AG53:AG58"/>
    <mergeCell ref="G59:G64"/>
    <mergeCell ref="H59:H64"/>
    <mergeCell ref="I59:I64"/>
    <mergeCell ref="J59:J64"/>
    <mergeCell ref="K59:K64"/>
    <mergeCell ref="L59:L64"/>
    <mergeCell ref="A59:A64"/>
    <mergeCell ref="B59:B64"/>
    <mergeCell ref="C59:C64"/>
    <mergeCell ref="D59:D64"/>
    <mergeCell ref="E59:E64"/>
    <mergeCell ref="F59:F64"/>
    <mergeCell ref="AH59:AH64"/>
    <mergeCell ref="AI59:AI64"/>
    <mergeCell ref="AJ59:AJ64"/>
    <mergeCell ref="AK59:AK64"/>
    <mergeCell ref="AL59:AL64"/>
    <mergeCell ref="AM59:AM64"/>
    <mergeCell ref="M59:M64"/>
    <mergeCell ref="AC59:AC64"/>
    <mergeCell ref="AD59:AD64"/>
    <mergeCell ref="AE59:AE64"/>
    <mergeCell ref="AF59:AF64"/>
    <mergeCell ref="AG59:AG64"/>
  </mergeCells>
  <conditionalFormatting sqref="M5 M11 M17 M23 M29 M35 M41 M47 M53 M59">
    <cfRule type="cellIs" dxfId="249" priority="32" stopIfTrue="1" operator="equal">
      <formula>"Muy Alta"</formula>
    </cfRule>
    <cfRule type="containsText" dxfId="248" priority="33" operator="containsText" text="ZONA RIESGO ALTA">
      <formula>NOT(ISERROR(SEARCH("ZONA RIESGO ALTA",M5)))</formula>
    </cfRule>
    <cfRule type="containsText" dxfId="247" priority="34" operator="containsText" text="ZONA RIESGO MODERADA">
      <formula>NOT(ISERROR(SEARCH("ZONA RIESGO MODERADA",M5)))</formula>
    </cfRule>
    <cfRule type="containsText" dxfId="246" priority="35" operator="containsText" text="ZONA RIESGO BAJA">
      <formula>NOT(ISERROR(SEARCH("ZONA RIESGO BAJA",M5)))</formula>
    </cfRule>
    <cfRule type="cellIs" dxfId="245" priority="36" operator="equal">
      <formula>"Muy Baja"</formula>
    </cfRule>
  </conditionalFormatting>
  <conditionalFormatting sqref="M5:M64">
    <cfRule type="containsText" dxfId="244" priority="31" operator="containsText" text="ZONA RIESGO EXTREMA">
      <formula>NOT(ISERROR(SEARCH("ZONA RIESGO EXTREMA",M5)))</formula>
    </cfRule>
  </conditionalFormatting>
  <conditionalFormatting sqref="X5:X64">
    <cfRule type="containsText" dxfId="243" priority="28" operator="containsText" text="DEBIL">
      <formula>NOT(ISERROR(SEARCH("DEBIL",X5)))</formula>
    </cfRule>
    <cfRule type="containsText" dxfId="242" priority="29" operator="containsText" text="MODERADO">
      <formula>NOT(ISERROR(SEARCH("MODERADO",X5)))</formula>
    </cfRule>
    <cfRule type="containsText" dxfId="241" priority="30" operator="containsText" text="FUERTE">
      <formula>NOT(ISERROR(SEARCH("FUERTE",X5)))</formula>
    </cfRule>
  </conditionalFormatting>
  <conditionalFormatting sqref="AC5 AC11 AC17 AC23 AC41 AC59 AC29 AC47 AC35 AC53">
    <cfRule type="containsText" dxfId="240" priority="25" operator="containsText" text="DEBIL">
      <formula>NOT(ISERROR(SEARCH("DEBIL",AC5)))</formula>
    </cfRule>
    <cfRule type="containsText" dxfId="239" priority="26" operator="containsText" text="MODERADO">
      <formula>NOT(ISERROR(SEARCH("MODERADO",AC5)))</formula>
    </cfRule>
    <cfRule type="containsText" dxfId="238" priority="27" operator="containsText" text="FUERTE">
      <formula>NOT(ISERROR(SEARCH("FUERTE",AC5)))</formula>
    </cfRule>
  </conditionalFormatting>
  <conditionalFormatting sqref="AI5 AI11 AI17 AI23 AI29 AI35 AI41 AI47 AI53 AI59">
    <cfRule type="containsText" dxfId="237" priority="20" operator="containsText" text="casi seguro">
      <formula>NOT(ISERROR(SEARCH("casi seguro",AI5)))</formula>
    </cfRule>
    <cfRule type="containsText" dxfId="236" priority="21" operator="containsText" text="PROBABLE">
      <formula>NOT(ISERROR(SEARCH("PROBABLE",AI5)))</formula>
    </cfRule>
    <cfRule type="containsText" dxfId="235" priority="22" operator="containsText" text="posible">
      <formula>NOT(ISERROR(SEARCH("posible",AI5)))</formula>
    </cfRule>
    <cfRule type="containsText" dxfId="234" priority="23" operator="containsText" text="Improbable">
      <formula>NOT(ISERROR(SEARCH("Improbable",AI5)))</formula>
    </cfRule>
    <cfRule type="containsText" dxfId="233" priority="24" operator="containsText" text="Rara vez">
      <formula>NOT(ISERROR(SEARCH("Rara vez",AI5)))</formula>
    </cfRule>
  </conditionalFormatting>
  <conditionalFormatting sqref="AD5 AD11 AD17 AD23 AD41 AD59 AD29 AD47 AD35 AD53">
    <cfRule type="containsText" dxfId="232" priority="17" operator="containsText" text="DEBIL">
      <formula>NOT(ISERROR(SEARCH("DEBIL",AD5)))</formula>
    </cfRule>
    <cfRule type="containsText" dxfId="231" priority="18" operator="containsText" text="MODERADO">
      <formula>NOT(ISERROR(SEARCH("MODERADO",AD5)))</formula>
    </cfRule>
    <cfRule type="containsText" dxfId="230" priority="19" operator="containsText" text="FUERTE">
      <formula>NOT(ISERROR(SEARCH("FUERTE",AD5)))</formula>
    </cfRule>
  </conditionalFormatting>
  <conditionalFormatting sqref="AL5 AL11 AL17 AL23 AL29 AL35 AL41 AL47 AL53 AL59">
    <cfRule type="cellIs" dxfId="229" priority="12" stopIfTrue="1" operator="equal">
      <formula>"Muy Alta"</formula>
    </cfRule>
    <cfRule type="containsText" dxfId="228" priority="13" operator="containsText" text="ZONA RIESGO ALTA">
      <formula>NOT(ISERROR(SEARCH("ZONA RIESGO ALTA",AL5)))</formula>
    </cfRule>
    <cfRule type="containsText" dxfId="227" priority="14" operator="containsText" text="ZONA RIESGO MODERADA">
      <formula>NOT(ISERROR(SEARCH("ZONA RIESGO MODERADA",AL5)))</formula>
    </cfRule>
    <cfRule type="containsText" dxfId="226" priority="15" operator="containsText" text="ZONA RIESGO BAJA">
      <formula>NOT(ISERROR(SEARCH("ZONA RIESGO BAJA",AL5)))</formula>
    </cfRule>
    <cfRule type="cellIs" dxfId="225" priority="16" operator="equal">
      <formula>"Muy Baja"</formula>
    </cfRule>
  </conditionalFormatting>
  <conditionalFormatting sqref="AL5:AL64">
    <cfRule type="containsText" dxfId="224" priority="11" operator="containsText" text="ZONA RIESGO EXTREMA">
      <formula>NOT(ISERROR(SEARCH("ZONA RIESGO EXTREMA",AL5)))</formula>
    </cfRule>
  </conditionalFormatting>
  <conditionalFormatting sqref="AJ5 AJ11 AJ17 AJ23 AJ29 AJ35 AJ41 AJ47 AJ53 AJ59">
    <cfRule type="containsText" dxfId="223" priority="1" operator="containsText" text="casi seguro">
      <formula>NOT(ISERROR(SEARCH("casi seguro",AJ5)))</formula>
    </cfRule>
    <cfRule type="containsText" dxfId="222" priority="2" operator="containsText" text="PROBABLE">
      <formula>NOT(ISERROR(SEARCH("PROBABLE",AJ5)))</formula>
    </cfRule>
    <cfRule type="containsText" dxfId="221" priority="3" operator="containsText" text="posible">
      <formula>NOT(ISERROR(SEARCH("posible",AJ5)))</formula>
    </cfRule>
    <cfRule type="containsText" dxfId="220" priority="4" operator="containsText" text="Improbable">
      <formula>NOT(ISERROR(SEARCH("Improbable",AJ5)))</formula>
    </cfRule>
    <cfRule type="containsText" dxfId="21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3718AB24-8A03-48D8-B507-445D201BF6D4}"/>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4FA62353-15AF-4C8B-B310-6A378AA3509D}">
            <xm:f>NOT(ISERROR(SEARCH(#REF!,AI5)))</xm:f>
            <xm:f>#REF!</xm:f>
            <x14:dxf>
              <fill>
                <gradientFill degree="180">
                  <stop position="0">
                    <color rgb="FF008744"/>
                  </stop>
                  <stop position="1">
                    <color theme="0"/>
                  </stop>
                </gradientFill>
              </fill>
            </x14:dxf>
          </x14:cfRule>
          <x14:cfRule type="containsText" priority="38" operator="containsText" id="{129C0F8A-49DC-479F-A677-06D05A950D2D}">
            <xm:f>NOT(ISERROR(SEARCH(#REF!,AI5)))</xm:f>
            <xm:f>#REF!</xm:f>
            <x14:dxf>
              <fill>
                <gradientFill degree="180">
                  <stop position="0">
                    <color rgb="FF008744"/>
                  </stop>
                  <stop position="1">
                    <color theme="0"/>
                  </stop>
                </gradientFill>
              </fill>
            </x14:dxf>
          </x14:cfRule>
          <x14:cfRule type="containsText" priority="39" operator="containsText" id="{E32B567D-3047-45F0-AAD4-B3027561FC99}">
            <xm:f>NOT(ISERROR(SEARCH(#REF!,AI5)))</xm:f>
            <xm:f>#REF!</xm:f>
            <x14:dxf>
              <fill>
                <gradientFill degree="180">
                  <stop position="0">
                    <color rgb="FF008744"/>
                  </stop>
                  <stop position="1">
                    <color rgb="FFFFFFFF"/>
                  </stop>
                </gradientFill>
              </fill>
            </x14:dxf>
          </x14:cfRule>
          <x14:cfRule type="containsText" priority="40" operator="containsText" id="{6CBC7C2C-3157-45D5-B7E1-955469267ED2}">
            <xm:f>NOT(ISERROR(SEARCH(#REF!,AI5)))</xm:f>
            <xm:f>#REF!</xm:f>
            <x14:dxf>
              <fill>
                <gradientFill>
                  <stop position="0">
                    <color theme="0"/>
                  </stop>
                  <stop position="1">
                    <color rgb="FFFFFF00"/>
                  </stop>
                </gradientFill>
              </fill>
            </x14:dxf>
          </x14:cfRule>
          <x14:cfRule type="containsText" priority="41" operator="containsText" id="{00FB35EF-53DD-4A8E-A376-ED0589406682}">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ED09A52-506C-41FF-8A49-34142181C9D2}">
            <xm:f>NOT(ISERROR(SEARCH(#REF!,AJ5)))</xm:f>
            <xm:f>#REF!</xm:f>
            <x14:dxf>
              <fill>
                <gradientFill degree="180">
                  <stop position="0">
                    <color rgb="FF008744"/>
                  </stop>
                  <stop position="1">
                    <color theme="0"/>
                  </stop>
                </gradientFill>
              </fill>
            </x14:dxf>
          </x14:cfRule>
          <x14:cfRule type="containsText" priority="7" operator="containsText" id="{17CA468E-23E3-4960-A130-6215E2F212E5}">
            <xm:f>NOT(ISERROR(SEARCH(#REF!,AJ5)))</xm:f>
            <xm:f>#REF!</xm:f>
            <x14:dxf>
              <fill>
                <gradientFill degree="180">
                  <stop position="0">
                    <color rgb="FF008744"/>
                  </stop>
                  <stop position="1">
                    <color theme="0"/>
                  </stop>
                </gradientFill>
              </fill>
            </x14:dxf>
          </x14:cfRule>
          <x14:cfRule type="containsText" priority="8" operator="containsText" id="{1FA661AC-CC3E-4C53-BD56-E01BA5439683}">
            <xm:f>NOT(ISERROR(SEARCH(#REF!,AJ5)))</xm:f>
            <xm:f>#REF!</xm:f>
            <x14:dxf>
              <fill>
                <gradientFill degree="180">
                  <stop position="0">
                    <color rgb="FF008744"/>
                  </stop>
                  <stop position="1">
                    <color rgb="FFFFFFFF"/>
                  </stop>
                </gradientFill>
              </fill>
            </x14:dxf>
          </x14:cfRule>
          <x14:cfRule type="containsText" priority="9" operator="containsText" id="{D7CD92E7-6078-4C12-8B34-72BAD563DFF0}">
            <xm:f>NOT(ISERROR(SEARCH(#REF!,AJ5)))</xm:f>
            <xm:f>#REF!</xm:f>
            <x14:dxf>
              <fill>
                <gradientFill>
                  <stop position="0">
                    <color theme="0"/>
                  </stop>
                  <stop position="1">
                    <color rgb="FFFFFF00"/>
                  </stop>
                </gradientFill>
              </fill>
            </x14:dxf>
          </x14:cfRule>
          <x14:cfRule type="containsText" priority="10" operator="containsText" id="{12A89F44-2596-46EA-B881-B6F1A6E1F0BF}">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B601-D66C-415A-8BCF-BFB92DAD0243}">
  <dimension ref="A1:DD65"/>
  <sheetViews>
    <sheetView showGridLines="0" topLeftCell="A7" zoomScaleNormal="100" zoomScaleSheetLayoutView="10" zoomScalePageLayoutView="55" workbookViewId="0">
      <selection activeCell="CC5" sqref="CC5"/>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18.5703125" style="148" customWidth="1"/>
    <col min="45" max="45" width="20.5703125" style="148" customWidth="1"/>
    <col min="46" max="46" width="18.5703125" style="148"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3" width="23" style="1" customWidth="1"/>
    <col min="54" max="54" width="18.85546875" style="1" customWidth="1"/>
    <col min="55" max="55" width="16.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33"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23" style="148" customWidth="1"/>
    <col min="81" max="81" width="18.85546875" style="148" customWidth="1"/>
    <col min="82" max="82" width="18.57031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355.5" customHeight="1" thickTop="1" thickBot="1" x14ac:dyDescent="0.3">
      <c r="A5" s="314">
        <v>1</v>
      </c>
      <c r="B5" s="315" t="s">
        <v>429</v>
      </c>
      <c r="C5" s="315" t="s">
        <v>430</v>
      </c>
      <c r="D5" s="315" t="s">
        <v>640</v>
      </c>
      <c r="E5" s="316" t="s">
        <v>641</v>
      </c>
      <c r="F5" s="315" t="s">
        <v>103</v>
      </c>
      <c r="G5" s="315" t="s">
        <v>642</v>
      </c>
      <c r="H5" s="315" t="s">
        <v>643</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3" t="s">
        <v>644</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116</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441</v>
      </c>
      <c r="AG5" s="329">
        <f>IFERROR(_xlfn.IFS(AND(AD5="MODERADO",AE5="Directamente"),1,AND(AD5="FUERTE",AE5="Directamente"),2),"0")</f>
        <v>2</v>
      </c>
      <c r="AH5" s="329">
        <f>IFERROR(_xlfn.IFS(AND(AD5="MODERADO",AF5="Directamente"),1,AND(AD5="FUERTE",AF5="Directamente"),2,AND(AD5="FUERTE",AF5="Indirectamente"),1),"0")</f>
        <v>1</v>
      </c>
      <c r="AI5" s="325">
        <v>1</v>
      </c>
      <c r="AJ5" s="325">
        <v>4</v>
      </c>
      <c r="AK5" s="321">
        <f>+(AI5*AJ5)*4</f>
        <v>16</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26" t="s">
        <v>394</v>
      </c>
      <c r="AN5" s="175" t="s">
        <v>645</v>
      </c>
      <c r="AO5" s="176" t="s">
        <v>646</v>
      </c>
      <c r="AP5" s="227">
        <v>44926</v>
      </c>
      <c r="AQ5" s="164">
        <v>44662</v>
      </c>
      <c r="AR5" s="175" t="s">
        <v>647</v>
      </c>
      <c r="AS5" s="114"/>
      <c r="AT5" s="145"/>
      <c r="AU5" s="114"/>
      <c r="AV5" s="145"/>
      <c r="AW5" s="114"/>
      <c r="AX5" s="145"/>
      <c r="AY5" s="146"/>
      <c r="AZ5" s="186">
        <v>44662</v>
      </c>
      <c r="BA5" s="185" t="s">
        <v>648</v>
      </c>
      <c r="BB5" s="181" t="s">
        <v>649</v>
      </c>
      <c r="BC5" s="185" t="s">
        <v>650</v>
      </c>
      <c r="BD5" s="182" t="s">
        <v>114</v>
      </c>
      <c r="BE5" s="145"/>
      <c r="BF5" s="145"/>
      <c r="BG5" s="146"/>
      <c r="BH5" s="114"/>
      <c r="BI5" s="114"/>
      <c r="BJ5" s="145"/>
      <c r="BK5" s="145"/>
      <c r="BL5" s="146"/>
      <c r="BM5" s="114"/>
      <c r="BN5" s="114"/>
      <c r="BO5" s="145"/>
      <c r="BP5" s="145"/>
      <c r="BQ5" s="146"/>
      <c r="BR5" s="114"/>
      <c r="BS5" s="114"/>
      <c r="BT5" s="166" t="s">
        <v>651</v>
      </c>
      <c r="BU5" s="145"/>
      <c r="BV5" s="145"/>
      <c r="BW5" s="145"/>
      <c r="BX5" s="164">
        <v>44677</v>
      </c>
      <c r="BY5" s="175" t="s">
        <v>652</v>
      </c>
      <c r="BZ5" s="175" t="s">
        <v>653</v>
      </c>
      <c r="CA5" s="114">
        <v>44691</v>
      </c>
      <c r="CB5" s="145" t="s">
        <v>776</v>
      </c>
      <c r="CC5" s="145" t="s">
        <v>654</v>
      </c>
      <c r="CD5" s="145" t="s">
        <v>655</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63.75" customHeight="1" thickTop="1" thickBot="1" x14ac:dyDescent="0.35">
      <c r="A6" s="314"/>
      <c r="B6" s="315"/>
      <c r="C6" s="315"/>
      <c r="D6" s="315"/>
      <c r="E6" s="316"/>
      <c r="F6" s="315"/>
      <c r="G6" s="315"/>
      <c r="H6" s="315"/>
      <c r="I6" s="315"/>
      <c r="J6" s="314"/>
      <c r="K6" s="314"/>
      <c r="L6" s="321"/>
      <c r="M6" s="323"/>
      <c r="N6" s="174">
        <v>2</v>
      </c>
      <c r="O6" s="163"/>
      <c r="P6" s="167"/>
      <c r="Q6" s="167"/>
      <c r="R6" s="167"/>
      <c r="S6" s="167"/>
      <c r="T6" s="167"/>
      <c r="U6" s="167"/>
      <c r="V6" s="167"/>
      <c r="W6" s="116">
        <f t="shared" ref="W6:W64" si="1">SUM(P6:V6)</f>
        <v>0</v>
      </c>
      <c r="X6" s="117" t="str">
        <f t="shared" si="0"/>
        <v>DEBIL</v>
      </c>
      <c r="Y6" s="168"/>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16" t="str">
        <f t="shared" ref="AA6:AA64" si="3">IF(AND(Z6="FUERTE"),"NO", "SI")</f>
        <v>SI</v>
      </c>
      <c r="AB6" s="167"/>
      <c r="AC6" s="319"/>
      <c r="AD6" s="319"/>
      <c r="AE6" s="320"/>
      <c r="AF6" s="320"/>
      <c r="AG6" s="329"/>
      <c r="AH6" s="329"/>
      <c r="AI6" s="325"/>
      <c r="AJ6" s="325"/>
      <c r="AK6" s="321"/>
      <c r="AL6" s="323"/>
      <c r="AM6" s="327"/>
      <c r="AN6" s="175"/>
      <c r="AO6" s="174"/>
      <c r="AP6" s="164"/>
      <c r="AQ6" s="164"/>
      <c r="AR6" s="175"/>
      <c r="AS6" s="114"/>
      <c r="AT6" s="145"/>
      <c r="AU6" s="114"/>
      <c r="AV6" s="145"/>
      <c r="AW6" s="114"/>
      <c r="AX6" s="145"/>
      <c r="AY6" s="146"/>
      <c r="AZ6" s="175"/>
      <c r="BA6" s="175"/>
      <c r="BB6" s="174"/>
      <c r="BC6" s="164"/>
      <c r="BD6" s="164"/>
      <c r="BE6" s="145"/>
      <c r="BF6" s="145"/>
      <c r="BG6" s="146"/>
      <c r="BH6" s="114"/>
      <c r="BI6" s="114"/>
      <c r="BJ6" s="145"/>
      <c r="BK6" s="145"/>
      <c r="BL6" s="146"/>
      <c r="BM6" s="114"/>
      <c r="BN6" s="114"/>
      <c r="BO6" s="145"/>
      <c r="BP6" s="145"/>
      <c r="BQ6" s="146"/>
      <c r="BR6" s="114"/>
      <c r="BS6" s="114"/>
      <c r="BT6" s="166" t="s">
        <v>656</v>
      </c>
      <c r="BU6" s="145"/>
      <c r="BV6" s="145"/>
      <c r="BW6" s="145"/>
      <c r="BX6" s="164"/>
      <c r="BY6" s="175"/>
      <c r="BZ6" s="175"/>
      <c r="CA6" s="114"/>
      <c r="CB6" s="228"/>
      <c r="CC6" s="146"/>
      <c r="CD6" s="145"/>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5"/>
      <c r="E7" s="316"/>
      <c r="F7" s="315"/>
      <c r="G7" s="315"/>
      <c r="H7" s="315"/>
      <c r="I7" s="315"/>
      <c r="J7" s="314"/>
      <c r="K7" s="314"/>
      <c r="L7" s="321"/>
      <c r="M7" s="323"/>
      <c r="N7" s="174">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5"/>
      <c r="AO7" s="174"/>
      <c r="AP7" s="164"/>
      <c r="AQ7" s="164"/>
      <c r="AR7" s="175"/>
      <c r="AS7" s="114"/>
      <c r="AT7" s="145"/>
      <c r="AU7" s="114"/>
      <c r="AV7" s="145"/>
      <c r="AW7" s="114"/>
      <c r="AX7" s="145"/>
      <c r="AY7" s="146"/>
      <c r="AZ7" s="175"/>
      <c r="BA7" s="175"/>
      <c r="BB7" s="174"/>
      <c r="BC7" s="164"/>
      <c r="BD7" s="164"/>
      <c r="BE7" s="145"/>
      <c r="BF7" s="145"/>
      <c r="BG7" s="146"/>
      <c r="BH7" s="114"/>
      <c r="BI7" s="114"/>
      <c r="BJ7" s="145"/>
      <c r="BK7" s="145"/>
      <c r="BL7" s="146"/>
      <c r="BM7" s="114"/>
      <c r="BN7" s="114"/>
      <c r="BO7" s="145"/>
      <c r="BP7" s="145"/>
      <c r="BQ7" s="146"/>
      <c r="BR7" s="114"/>
      <c r="BS7" s="114"/>
      <c r="BT7" s="164"/>
      <c r="BU7" s="145"/>
      <c r="BV7" s="145"/>
      <c r="BW7" s="145"/>
      <c r="BX7" s="164"/>
      <c r="BY7" s="175"/>
      <c r="BZ7" s="17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64"/>
      <c r="AR8" s="175"/>
      <c r="AS8" s="114"/>
      <c r="AT8" s="145"/>
      <c r="AU8" s="114"/>
      <c r="AV8" s="145"/>
      <c r="AW8" s="114"/>
      <c r="AX8" s="145"/>
      <c r="AY8" s="146"/>
      <c r="AZ8" s="175"/>
      <c r="BA8" s="175"/>
      <c r="BB8" s="174"/>
      <c r="BC8" s="164"/>
      <c r="BD8" s="164"/>
      <c r="BE8" s="145"/>
      <c r="BF8" s="145"/>
      <c r="BG8" s="146"/>
      <c r="BH8" s="114"/>
      <c r="BI8" s="114"/>
      <c r="BJ8" s="145"/>
      <c r="BK8" s="145"/>
      <c r="BL8" s="146"/>
      <c r="BM8" s="114"/>
      <c r="BN8" s="114"/>
      <c r="BO8" s="145"/>
      <c r="BP8" s="145"/>
      <c r="BQ8" s="146"/>
      <c r="BR8" s="114"/>
      <c r="BS8" s="114"/>
      <c r="BT8" s="164"/>
      <c r="BU8" s="145"/>
      <c r="BV8" s="145"/>
      <c r="BW8" s="145"/>
      <c r="BX8" s="164"/>
      <c r="BY8" s="175"/>
      <c r="BZ8" s="17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64"/>
      <c r="AR9" s="175"/>
      <c r="AS9" s="114"/>
      <c r="AT9" s="145"/>
      <c r="AU9" s="114"/>
      <c r="AV9" s="145"/>
      <c r="AW9" s="114"/>
      <c r="AX9" s="145"/>
      <c r="AY9" s="146"/>
      <c r="AZ9" s="175"/>
      <c r="BA9" s="175"/>
      <c r="BB9" s="174"/>
      <c r="BC9" s="164"/>
      <c r="BD9" s="164"/>
      <c r="BE9" s="145"/>
      <c r="BF9" s="145"/>
      <c r="BG9" s="146"/>
      <c r="BH9" s="114"/>
      <c r="BI9" s="114"/>
      <c r="BJ9" s="145"/>
      <c r="BK9" s="145"/>
      <c r="BL9" s="146"/>
      <c r="BM9" s="114"/>
      <c r="BN9" s="114"/>
      <c r="BO9" s="145"/>
      <c r="BP9" s="145"/>
      <c r="BQ9" s="146"/>
      <c r="BR9" s="114"/>
      <c r="BS9" s="114"/>
      <c r="BT9" s="164"/>
      <c r="BU9" s="145"/>
      <c r="BV9" s="145"/>
      <c r="BW9" s="145"/>
      <c r="BX9" s="164"/>
      <c r="BY9" s="175"/>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50.5"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64"/>
      <c r="AR10" s="175"/>
      <c r="AS10" s="114"/>
      <c r="AT10" s="145"/>
      <c r="AU10" s="114"/>
      <c r="AV10" s="145"/>
      <c r="AW10" s="114"/>
      <c r="AX10" s="145"/>
      <c r="AY10" s="146"/>
      <c r="AZ10" s="175"/>
      <c r="BA10" s="175"/>
      <c r="BB10" s="174"/>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64"/>
      <c r="AR11" s="175"/>
      <c r="AS11" s="114"/>
      <c r="AT11" s="145"/>
      <c r="AU11" s="114"/>
      <c r="AV11" s="145"/>
      <c r="AW11" s="114"/>
      <c r="AX11" s="145"/>
      <c r="AY11" s="146"/>
      <c r="AZ11" s="175"/>
      <c r="BA11" s="175"/>
      <c r="BB11" s="174"/>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64"/>
      <c r="AR12" s="175"/>
      <c r="AS12" s="114"/>
      <c r="AT12" s="145"/>
      <c r="AU12" s="114"/>
      <c r="AV12" s="145"/>
      <c r="AW12" s="114"/>
      <c r="AX12" s="145"/>
      <c r="AY12" s="146"/>
      <c r="AZ12" s="175"/>
      <c r="BA12" s="175"/>
      <c r="BB12" s="174"/>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75"/>
      <c r="BA13" s="175"/>
      <c r="BB13" s="174"/>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75"/>
      <c r="BA14" s="175"/>
      <c r="BB14" s="174"/>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75"/>
      <c r="BA15" s="175"/>
      <c r="BB15" s="174"/>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64"/>
      <c r="AR16" s="175"/>
      <c r="AS16" s="114"/>
      <c r="AT16" s="145"/>
      <c r="AU16" s="114"/>
      <c r="AV16" s="145"/>
      <c r="AW16" s="114"/>
      <c r="AX16" s="145"/>
      <c r="AY16" s="146"/>
      <c r="AZ16" s="175"/>
      <c r="BA16" s="175"/>
      <c r="BB16" s="174"/>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64"/>
      <c r="AR17" s="17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64"/>
      <c r="AR18" s="17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64"/>
      <c r="AR19" s="17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64"/>
      <c r="AR20" s="17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64"/>
      <c r="AR21" s="17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64"/>
      <c r="AR22" s="17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64"/>
      <c r="AR23" s="17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64"/>
      <c r="AR24" s="17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64"/>
      <c r="AR25" s="17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64"/>
      <c r="AR26" s="17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64"/>
      <c r="AR27" s="17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64"/>
      <c r="AR28" s="17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64"/>
      <c r="AR29" s="17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64"/>
      <c r="AR30" s="17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64"/>
      <c r="AR31" s="17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64"/>
      <c r="AR32" s="17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64"/>
      <c r="AR33" s="17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64"/>
      <c r="AR34" s="17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64"/>
      <c r="AR35" s="17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64"/>
      <c r="AR36" s="17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64"/>
      <c r="AR37" s="17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64"/>
      <c r="AR38" s="17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64"/>
      <c r="AR39" s="17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64"/>
      <c r="AR40" s="17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64"/>
      <c r="AR41" s="17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64"/>
      <c r="AR42" s="17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64"/>
      <c r="AR43" s="17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64"/>
      <c r="AR44" s="17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64"/>
      <c r="AR45" s="17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64"/>
      <c r="AR46" s="17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64"/>
      <c r="AR47" s="17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64"/>
      <c r="AR48" s="17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64"/>
      <c r="AR49" s="17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64"/>
      <c r="AR50" s="17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64"/>
      <c r="AR51" s="17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64"/>
      <c r="AR52" s="17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64"/>
      <c r="AR53" s="17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64"/>
      <c r="AR54" s="17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64"/>
      <c r="AR55" s="17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64"/>
      <c r="AR56" s="17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64"/>
      <c r="AR57" s="17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64"/>
      <c r="AR58" s="17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64"/>
      <c r="AR59" s="17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64"/>
      <c r="AR60" s="17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ht="21" customHeight="1" thickTop="1" x14ac:dyDescent="0.3"/>
  </sheetData>
  <sheetProtection algorithmName="SHA-512" hashValue="tnDwkCdaewVHJvGhO63qzjyylJ91CBfOrZjBiM2wwqRnfJxZrkRt4iMoWyI6narv++tg9O9KQtlQ9Ghdj776hw==" saltValue="goOZdrh/b7n8E2YphzwdaQ==" spinCount="100000" sheet="1" objects="1" scenarios="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208" priority="32" stopIfTrue="1" operator="equal">
      <formula>"Muy Alta"</formula>
    </cfRule>
    <cfRule type="containsText" dxfId="207" priority="33" operator="containsText" text="ZONA RIESGO ALTA">
      <formula>NOT(ISERROR(SEARCH("ZONA RIESGO ALTA",M5)))</formula>
    </cfRule>
    <cfRule type="containsText" dxfId="206" priority="34" operator="containsText" text="ZONA RIESGO MODERADA">
      <formula>NOT(ISERROR(SEARCH("ZONA RIESGO MODERADA",M5)))</formula>
    </cfRule>
    <cfRule type="containsText" dxfId="205" priority="35" operator="containsText" text="ZONA RIESGO BAJA">
      <formula>NOT(ISERROR(SEARCH("ZONA RIESGO BAJA",M5)))</formula>
    </cfRule>
    <cfRule type="cellIs" dxfId="204" priority="36" operator="equal">
      <formula>"Muy Baja"</formula>
    </cfRule>
  </conditionalFormatting>
  <conditionalFormatting sqref="M5:M64">
    <cfRule type="containsText" dxfId="203" priority="31" operator="containsText" text="ZONA RIESGO EXTREMA">
      <formula>NOT(ISERROR(SEARCH("ZONA RIESGO EXTREMA",M5)))</formula>
    </cfRule>
  </conditionalFormatting>
  <conditionalFormatting sqref="X5:X64">
    <cfRule type="containsText" dxfId="202" priority="28" operator="containsText" text="DEBIL">
      <formula>NOT(ISERROR(SEARCH("DEBIL",X5)))</formula>
    </cfRule>
    <cfRule type="containsText" dxfId="201" priority="29" operator="containsText" text="MODERADO">
      <formula>NOT(ISERROR(SEARCH("MODERADO",X5)))</formula>
    </cfRule>
    <cfRule type="containsText" dxfId="200" priority="30" operator="containsText" text="FUERTE">
      <formula>NOT(ISERROR(SEARCH("FUERTE",X5)))</formula>
    </cfRule>
  </conditionalFormatting>
  <conditionalFormatting sqref="AC5 AC11 AC17 AC23 AC41 AC59 AC29 AC47 AC35 AC53">
    <cfRule type="containsText" dxfId="199" priority="25" operator="containsText" text="DEBIL">
      <formula>NOT(ISERROR(SEARCH("DEBIL",AC5)))</formula>
    </cfRule>
    <cfRule type="containsText" dxfId="198" priority="26" operator="containsText" text="MODERADO">
      <formula>NOT(ISERROR(SEARCH("MODERADO",AC5)))</formula>
    </cfRule>
    <cfRule type="containsText" dxfId="197" priority="27" operator="containsText" text="FUERTE">
      <formula>NOT(ISERROR(SEARCH("FUERTE",AC5)))</formula>
    </cfRule>
  </conditionalFormatting>
  <conditionalFormatting sqref="AI5 AI11 AI17 AI23 AI29 AI35 AI41 AI47 AI53 AI59">
    <cfRule type="containsText" dxfId="196" priority="20" operator="containsText" text="casi seguro">
      <formula>NOT(ISERROR(SEARCH("casi seguro",AI5)))</formula>
    </cfRule>
    <cfRule type="containsText" dxfId="195" priority="21" operator="containsText" text="PROBABLE">
      <formula>NOT(ISERROR(SEARCH("PROBABLE",AI5)))</formula>
    </cfRule>
    <cfRule type="containsText" dxfId="194" priority="22" operator="containsText" text="posible">
      <formula>NOT(ISERROR(SEARCH("posible",AI5)))</formula>
    </cfRule>
    <cfRule type="containsText" dxfId="193" priority="23" operator="containsText" text="Improbable">
      <formula>NOT(ISERROR(SEARCH("Improbable",AI5)))</formula>
    </cfRule>
    <cfRule type="containsText" dxfId="192" priority="24" operator="containsText" text="Rara vez">
      <formula>NOT(ISERROR(SEARCH("Rara vez",AI5)))</formula>
    </cfRule>
  </conditionalFormatting>
  <conditionalFormatting sqref="AD5 AD11 AD17 AD23 AD41 AD59 AD29 AD47 AD35 AD53">
    <cfRule type="containsText" dxfId="191" priority="17" operator="containsText" text="DEBIL">
      <formula>NOT(ISERROR(SEARCH("DEBIL",AD5)))</formula>
    </cfRule>
    <cfRule type="containsText" dxfId="190" priority="18" operator="containsText" text="MODERADO">
      <formula>NOT(ISERROR(SEARCH("MODERADO",AD5)))</formula>
    </cfRule>
    <cfRule type="containsText" dxfId="189" priority="19" operator="containsText" text="FUERTE">
      <formula>NOT(ISERROR(SEARCH("FUERTE",AD5)))</formula>
    </cfRule>
  </conditionalFormatting>
  <conditionalFormatting sqref="AL5 AL11 AL17 AL23 AL29 AL35 AL41 AL47 AL53 AL59">
    <cfRule type="cellIs" dxfId="188" priority="12" stopIfTrue="1" operator="equal">
      <formula>"Muy Alta"</formula>
    </cfRule>
    <cfRule type="containsText" dxfId="187" priority="13" operator="containsText" text="ZONA RIESGO ALTA">
      <formula>NOT(ISERROR(SEARCH("ZONA RIESGO ALTA",AL5)))</formula>
    </cfRule>
    <cfRule type="containsText" dxfId="186" priority="14" operator="containsText" text="ZONA RIESGO MODERADA">
      <formula>NOT(ISERROR(SEARCH("ZONA RIESGO MODERADA",AL5)))</formula>
    </cfRule>
    <cfRule type="containsText" dxfId="185" priority="15" operator="containsText" text="ZONA RIESGO BAJA">
      <formula>NOT(ISERROR(SEARCH("ZONA RIESGO BAJA",AL5)))</formula>
    </cfRule>
    <cfRule type="cellIs" dxfId="184" priority="16" operator="equal">
      <formula>"Muy Baja"</formula>
    </cfRule>
  </conditionalFormatting>
  <conditionalFormatting sqref="AL5:AL64">
    <cfRule type="containsText" dxfId="183" priority="11" operator="containsText" text="ZONA RIESGO EXTREMA">
      <formula>NOT(ISERROR(SEARCH("ZONA RIESGO EXTREMA",AL5)))</formula>
    </cfRule>
  </conditionalFormatting>
  <conditionalFormatting sqref="AJ5 AJ11 AJ17 AJ23 AJ29 AJ35 AJ41 AJ47 AJ53 AJ59">
    <cfRule type="containsText" dxfId="182" priority="1" operator="containsText" text="casi seguro">
      <formula>NOT(ISERROR(SEARCH("casi seguro",AJ5)))</formula>
    </cfRule>
    <cfRule type="containsText" dxfId="181" priority="2" operator="containsText" text="PROBABLE">
      <formula>NOT(ISERROR(SEARCH("PROBABLE",AJ5)))</formula>
    </cfRule>
    <cfRule type="containsText" dxfId="180" priority="3" operator="containsText" text="posible">
      <formula>NOT(ISERROR(SEARCH("posible",AJ5)))</formula>
    </cfRule>
    <cfRule type="containsText" dxfId="179" priority="4" operator="containsText" text="Improbable">
      <formula>NOT(ISERROR(SEARCH("Improbable",AJ5)))</formula>
    </cfRule>
    <cfRule type="containsText" dxfId="178"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B5371DDC-63DD-43EF-88F2-1D5FA7868DC7}"/>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1461F633-C4D7-4493-B5C6-DD36210FA885}">
            <xm:f>NOT(ISERROR(SEARCH(#REF!,AI5)))</xm:f>
            <xm:f>#REF!</xm:f>
            <x14:dxf>
              <fill>
                <gradientFill degree="180">
                  <stop position="0">
                    <color rgb="FF008744"/>
                  </stop>
                  <stop position="1">
                    <color theme="0"/>
                  </stop>
                </gradientFill>
              </fill>
            </x14:dxf>
          </x14:cfRule>
          <x14:cfRule type="containsText" priority="38" operator="containsText" id="{B3E62FF4-6DC1-42D2-BB60-0C8EBE0E8125}">
            <xm:f>NOT(ISERROR(SEARCH(#REF!,AI5)))</xm:f>
            <xm:f>#REF!</xm:f>
            <x14:dxf>
              <fill>
                <gradientFill degree="180">
                  <stop position="0">
                    <color rgb="FF008744"/>
                  </stop>
                  <stop position="1">
                    <color theme="0"/>
                  </stop>
                </gradientFill>
              </fill>
            </x14:dxf>
          </x14:cfRule>
          <x14:cfRule type="containsText" priority="39" operator="containsText" id="{C277DAF9-A5D6-4373-AA1B-455C74D8AAC6}">
            <xm:f>NOT(ISERROR(SEARCH(#REF!,AI5)))</xm:f>
            <xm:f>#REF!</xm:f>
            <x14:dxf>
              <fill>
                <gradientFill degree="180">
                  <stop position="0">
                    <color rgb="FF008744"/>
                  </stop>
                  <stop position="1">
                    <color rgb="FFFFFFFF"/>
                  </stop>
                </gradientFill>
              </fill>
            </x14:dxf>
          </x14:cfRule>
          <x14:cfRule type="containsText" priority="40" operator="containsText" id="{C7D96F57-F682-4B6D-A10A-FF250393B950}">
            <xm:f>NOT(ISERROR(SEARCH(#REF!,AI5)))</xm:f>
            <xm:f>#REF!</xm:f>
            <x14:dxf>
              <fill>
                <gradientFill>
                  <stop position="0">
                    <color theme="0"/>
                  </stop>
                  <stop position="1">
                    <color rgb="FFFFFF00"/>
                  </stop>
                </gradientFill>
              </fill>
            </x14:dxf>
          </x14:cfRule>
          <x14:cfRule type="containsText" priority="41" operator="containsText" id="{8980DEA0-E2A5-450F-B7FD-AB14B8B606C9}">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FD1B17C2-C224-4069-87E1-BF7607AB33E8}">
            <xm:f>NOT(ISERROR(SEARCH(#REF!,AJ5)))</xm:f>
            <xm:f>#REF!</xm:f>
            <x14:dxf>
              <fill>
                <gradientFill degree="180">
                  <stop position="0">
                    <color rgb="FF008744"/>
                  </stop>
                  <stop position="1">
                    <color theme="0"/>
                  </stop>
                </gradientFill>
              </fill>
            </x14:dxf>
          </x14:cfRule>
          <x14:cfRule type="containsText" priority="7" operator="containsText" id="{46ED9982-13B0-4EA9-B62A-6AD84C0D6FA6}">
            <xm:f>NOT(ISERROR(SEARCH(#REF!,AJ5)))</xm:f>
            <xm:f>#REF!</xm:f>
            <x14:dxf>
              <fill>
                <gradientFill degree="180">
                  <stop position="0">
                    <color rgb="FF008744"/>
                  </stop>
                  <stop position="1">
                    <color theme="0"/>
                  </stop>
                </gradientFill>
              </fill>
            </x14:dxf>
          </x14:cfRule>
          <x14:cfRule type="containsText" priority="8" operator="containsText" id="{1EA4ACD6-9DDA-4904-83DC-7F854319B412}">
            <xm:f>NOT(ISERROR(SEARCH(#REF!,AJ5)))</xm:f>
            <xm:f>#REF!</xm:f>
            <x14:dxf>
              <fill>
                <gradientFill degree="180">
                  <stop position="0">
                    <color rgb="FF008744"/>
                  </stop>
                  <stop position="1">
                    <color rgb="FFFFFFFF"/>
                  </stop>
                </gradientFill>
              </fill>
            </x14:dxf>
          </x14:cfRule>
          <x14:cfRule type="containsText" priority="9" operator="containsText" id="{4E2A12D7-51F7-46FD-AEFB-5FD008C38918}">
            <xm:f>NOT(ISERROR(SEARCH(#REF!,AJ5)))</xm:f>
            <xm:f>#REF!</xm:f>
            <x14:dxf>
              <fill>
                <gradientFill>
                  <stop position="0">
                    <color theme="0"/>
                  </stop>
                  <stop position="1">
                    <color rgb="FFFFFF00"/>
                  </stop>
                </gradientFill>
              </fill>
            </x14:dxf>
          </x14:cfRule>
          <x14:cfRule type="containsText" priority="10" operator="containsText" id="{417CA93F-5B69-4A3B-83B8-6C98AC207D1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B721-246A-4CC1-BC69-A3C7445B408E}">
  <dimension ref="A1:DD65"/>
  <sheetViews>
    <sheetView showGridLines="0" zoomScaleNormal="100" zoomScaleSheetLayoutView="10" zoomScalePageLayoutView="55" workbookViewId="0">
      <selection activeCell="N11" sqref="A11:XFD64"/>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8.57031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18.5703125" style="148" customWidth="1"/>
    <col min="45" max="45" width="20.5703125" style="148" customWidth="1"/>
    <col min="46" max="46" width="18.5703125" style="148"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3" width="23" style="1" customWidth="1"/>
    <col min="54" max="54" width="18.85546875" style="1" customWidth="1"/>
    <col min="55" max="55" width="16.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8.8554687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32" style="148" customWidth="1"/>
    <col min="81" max="81" width="18.85546875" style="148" customWidth="1"/>
    <col min="82" max="82" width="18.57031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364.5" thickTop="1" thickBot="1" x14ac:dyDescent="0.3">
      <c r="A5" s="314">
        <v>1</v>
      </c>
      <c r="B5" s="315" t="s">
        <v>421</v>
      </c>
      <c r="C5" s="315" t="s">
        <v>422</v>
      </c>
      <c r="D5" s="315" t="s">
        <v>657</v>
      </c>
      <c r="E5" s="316" t="s">
        <v>658</v>
      </c>
      <c r="F5" s="315" t="s">
        <v>103</v>
      </c>
      <c r="G5" s="315" t="s">
        <v>659</v>
      </c>
      <c r="H5" s="315" t="s">
        <v>660</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3" t="s">
        <v>661</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448</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441</v>
      </c>
      <c r="AG5" s="329">
        <f>IFERROR(_xlfn.IFS(AND(AD5="MODERADO",AE5="Directamente"),1,AND(AD5="FUERTE",AE5="Directamente"),2),"0")</f>
        <v>2</v>
      </c>
      <c r="AH5" s="329">
        <f>IFERROR(_xlfn.IFS(AND(AD5="MODERADO",AF5="Directamente"),1,AND(AD5="FUERTE",AF5="Directamente"),2,AND(AD5="FUERTE",AF5="Indirectamente"),1),"0")</f>
        <v>1</v>
      </c>
      <c r="AI5" s="325">
        <v>1</v>
      </c>
      <c r="AJ5" s="325">
        <v>4</v>
      </c>
      <c r="AK5" s="321">
        <f>+(AI5*AJ5)*4</f>
        <v>16</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26" t="s">
        <v>394</v>
      </c>
      <c r="AN5" s="175" t="s">
        <v>662</v>
      </c>
      <c r="AO5" s="175" t="s">
        <v>663</v>
      </c>
      <c r="AP5" s="164">
        <v>44926</v>
      </c>
      <c r="AQ5" s="166">
        <v>44297</v>
      </c>
      <c r="AR5" s="175" t="s">
        <v>664</v>
      </c>
      <c r="AS5" s="114"/>
      <c r="AT5" s="145"/>
      <c r="AU5" s="114"/>
      <c r="AV5" s="145"/>
      <c r="AW5" s="114"/>
      <c r="AX5" s="145"/>
      <c r="AY5" s="146"/>
      <c r="AZ5" s="229">
        <v>44677</v>
      </c>
      <c r="BA5" s="178" t="s">
        <v>665</v>
      </c>
      <c r="BB5" s="178" t="s">
        <v>666</v>
      </c>
      <c r="BC5" s="178" t="s">
        <v>667</v>
      </c>
      <c r="BD5" s="230" t="s">
        <v>114</v>
      </c>
      <c r="BE5" s="145"/>
      <c r="BF5" s="145"/>
      <c r="BG5" s="146"/>
      <c r="BH5" s="114"/>
      <c r="BI5" s="114"/>
      <c r="BJ5" s="145"/>
      <c r="BK5" s="145"/>
      <c r="BL5" s="146"/>
      <c r="BM5" s="114"/>
      <c r="BN5" s="114"/>
      <c r="BO5" s="145"/>
      <c r="BP5" s="145"/>
      <c r="BQ5" s="146"/>
      <c r="BR5" s="114"/>
      <c r="BS5" s="114"/>
      <c r="BT5" s="166" t="s">
        <v>668</v>
      </c>
      <c r="BU5" s="145"/>
      <c r="BV5" s="145"/>
      <c r="BW5" s="145"/>
      <c r="BX5" s="164">
        <v>44677</v>
      </c>
      <c r="BY5" s="175" t="s">
        <v>669</v>
      </c>
      <c r="BZ5" s="175" t="s">
        <v>670</v>
      </c>
      <c r="CA5" s="114">
        <v>44691</v>
      </c>
      <c r="CB5" s="145" t="s">
        <v>671</v>
      </c>
      <c r="CC5" s="145" t="s">
        <v>654</v>
      </c>
      <c r="CD5" s="145" t="s">
        <v>672</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364.5" thickTop="1" thickBot="1" x14ac:dyDescent="0.35">
      <c r="A6" s="314"/>
      <c r="B6" s="315"/>
      <c r="C6" s="315"/>
      <c r="D6" s="315"/>
      <c r="E6" s="316"/>
      <c r="F6" s="315"/>
      <c r="G6" s="315"/>
      <c r="H6" s="315"/>
      <c r="I6" s="315"/>
      <c r="J6" s="314"/>
      <c r="K6" s="314"/>
      <c r="L6" s="321"/>
      <c r="M6" s="323"/>
      <c r="N6" s="174">
        <v>2</v>
      </c>
      <c r="O6" s="163" t="s">
        <v>673</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448</v>
      </c>
      <c r="AC6" s="319"/>
      <c r="AD6" s="319"/>
      <c r="AE6" s="320"/>
      <c r="AF6" s="320"/>
      <c r="AG6" s="329"/>
      <c r="AH6" s="329"/>
      <c r="AI6" s="325"/>
      <c r="AJ6" s="325"/>
      <c r="AK6" s="321"/>
      <c r="AL6" s="323"/>
      <c r="AM6" s="327"/>
      <c r="AN6" s="175" t="s">
        <v>674</v>
      </c>
      <c r="AO6" s="175" t="s">
        <v>663</v>
      </c>
      <c r="AP6" s="164">
        <v>44926</v>
      </c>
      <c r="AQ6" s="166">
        <v>44297</v>
      </c>
      <c r="AR6" s="175" t="s">
        <v>675</v>
      </c>
      <c r="AS6" s="114"/>
      <c r="AT6" s="145"/>
      <c r="AU6" s="114"/>
      <c r="AV6" s="145"/>
      <c r="AW6" s="114"/>
      <c r="AX6" s="145"/>
      <c r="AY6" s="146"/>
      <c r="AZ6" s="175"/>
      <c r="BA6" s="175"/>
      <c r="BB6" s="174"/>
      <c r="BC6" s="164"/>
      <c r="BD6" s="164"/>
      <c r="BE6" s="145"/>
      <c r="BF6" s="145"/>
      <c r="BG6" s="146"/>
      <c r="BH6" s="114"/>
      <c r="BI6" s="114"/>
      <c r="BJ6" s="145"/>
      <c r="BK6" s="145"/>
      <c r="BL6" s="146"/>
      <c r="BM6" s="114"/>
      <c r="BN6" s="114"/>
      <c r="BO6" s="145"/>
      <c r="BP6" s="145"/>
      <c r="BQ6" s="146"/>
      <c r="BR6" s="114"/>
      <c r="BS6" s="114"/>
      <c r="BT6" s="166" t="s">
        <v>676</v>
      </c>
      <c r="BU6" s="145"/>
      <c r="BV6" s="145"/>
      <c r="BW6" s="145"/>
      <c r="BX6" s="164">
        <v>44677</v>
      </c>
      <c r="BY6" s="175" t="s">
        <v>677</v>
      </c>
      <c r="BZ6" s="175" t="s">
        <v>670</v>
      </c>
      <c r="CA6" s="114">
        <v>44691</v>
      </c>
      <c r="CB6" s="145" t="s">
        <v>671</v>
      </c>
      <c r="CC6" s="145" t="s">
        <v>654</v>
      </c>
      <c r="CD6" s="145" t="s">
        <v>672</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5"/>
      <c r="E7" s="316"/>
      <c r="F7" s="315"/>
      <c r="G7" s="315"/>
      <c r="H7" s="315"/>
      <c r="I7" s="315"/>
      <c r="J7" s="314"/>
      <c r="K7" s="314"/>
      <c r="L7" s="321"/>
      <c r="M7" s="323"/>
      <c r="N7" s="174">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5"/>
      <c r="AO7" s="174"/>
      <c r="AP7" s="164"/>
      <c r="AQ7" s="114"/>
      <c r="AR7" s="145"/>
      <c r="AS7" s="114"/>
      <c r="AT7" s="145"/>
      <c r="AU7" s="114"/>
      <c r="AV7" s="145"/>
      <c r="AW7" s="114"/>
      <c r="AX7" s="145"/>
      <c r="AY7" s="146"/>
      <c r="AZ7" s="175"/>
      <c r="BA7" s="175"/>
      <c r="BB7" s="174"/>
      <c r="BC7" s="164"/>
      <c r="BD7" s="164"/>
      <c r="BE7" s="145"/>
      <c r="BF7" s="145"/>
      <c r="BG7" s="146"/>
      <c r="BH7" s="114"/>
      <c r="BI7" s="114"/>
      <c r="BJ7" s="145"/>
      <c r="BK7" s="145"/>
      <c r="BL7" s="146"/>
      <c r="BM7" s="114"/>
      <c r="BN7" s="114"/>
      <c r="BO7" s="145"/>
      <c r="BP7" s="145"/>
      <c r="BQ7" s="146"/>
      <c r="BR7" s="114"/>
      <c r="BS7" s="114"/>
      <c r="BT7" s="164"/>
      <c r="BU7" s="145"/>
      <c r="BV7" s="145"/>
      <c r="BW7" s="145"/>
      <c r="BX7" s="164"/>
      <c r="BY7" s="175"/>
      <c r="BZ7" s="17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14"/>
      <c r="AR8" s="145"/>
      <c r="AS8" s="114"/>
      <c r="AT8" s="145"/>
      <c r="AU8" s="114"/>
      <c r="AV8" s="145"/>
      <c r="AW8" s="114"/>
      <c r="AX8" s="145"/>
      <c r="AY8" s="146"/>
      <c r="AZ8" s="175"/>
      <c r="BA8" s="175"/>
      <c r="BB8" s="174"/>
      <c r="BC8" s="164"/>
      <c r="BD8" s="164"/>
      <c r="BE8" s="145"/>
      <c r="BF8" s="145"/>
      <c r="BG8" s="146"/>
      <c r="BH8" s="114"/>
      <c r="BI8" s="114"/>
      <c r="BJ8" s="145"/>
      <c r="BK8" s="145"/>
      <c r="BL8" s="146"/>
      <c r="BM8" s="114"/>
      <c r="BN8" s="114"/>
      <c r="BO8" s="145"/>
      <c r="BP8" s="145"/>
      <c r="BQ8" s="146"/>
      <c r="BR8" s="114"/>
      <c r="BS8" s="114"/>
      <c r="BT8" s="164"/>
      <c r="BU8" s="145"/>
      <c r="BV8" s="145"/>
      <c r="BW8" s="145"/>
      <c r="BX8" s="164"/>
      <c r="BY8" s="175"/>
      <c r="BZ8" s="17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14"/>
      <c r="AR9" s="145"/>
      <c r="AS9" s="114"/>
      <c r="AT9" s="145"/>
      <c r="AU9" s="114"/>
      <c r="AV9" s="145"/>
      <c r="AW9" s="114"/>
      <c r="AX9" s="145"/>
      <c r="AY9" s="146"/>
      <c r="AZ9" s="175"/>
      <c r="BA9" s="175"/>
      <c r="BB9" s="174"/>
      <c r="BC9" s="164"/>
      <c r="BD9" s="164"/>
      <c r="BE9" s="145"/>
      <c r="BF9" s="145"/>
      <c r="BG9" s="146"/>
      <c r="BH9" s="114"/>
      <c r="BI9" s="114"/>
      <c r="BJ9" s="145"/>
      <c r="BK9" s="145"/>
      <c r="BL9" s="146"/>
      <c r="BM9" s="114"/>
      <c r="BN9" s="114"/>
      <c r="BO9" s="145"/>
      <c r="BP9" s="145"/>
      <c r="BQ9" s="146"/>
      <c r="BR9" s="114"/>
      <c r="BS9" s="114"/>
      <c r="BT9" s="164"/>
      <c r="BU9" s="145"/>
      <c r="BV9" s="145"/>
      <c r="BW9" s="145"/>
      <c r="BX9" s="164"/>
      <c r="BY9" s="175"/>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52.5"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14"/>
      <c r="AR10" s="145"/>
      <c r="AS10" s="114"/>
      <c r="AT10" s="145"/>
      <c r="AU10" s="114"/>
      <c r="AV10" s="145"/>
      <c r="AW10" s="114"/>
      <c r="AX10" s="145"/>
      <c r="AY10" s="146"/>
      <c r="AZ10" s="175"/>
      <c r="BA10" s="175"/>
      <c r="BB10" s="174"/>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14"/>
      <c r="AR11" s="145"/>
      <c r="AS11" s="114"/>
      <c r="AT11" s="145"/>
      <c r="AU11" s="114"/>
      <c r="AV11" s="145"/>
      <c r="AW11" s="114"/>
      <c r="AX11" s="145"/>
      <c r="AY11" s="146"/>
      <c r="AZ11" s="175"/>
      <c r="BA11" s="175"/>
      <c r="BB11" s="174"/>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14"/>
      <c r="AR12" s="145"/>
      <c r="AS12" s="114"/>
      <c r="AT12" s="145"/>
      <c r="AU12" s="114"/>
      <c r="AV12" s="145"/>
      <c r="AW12" s="114"/>
      <c r="AX12" s="145"/>
      <c r="AY12" s="146"/>
      <c r="AZ12" s="175"/>
      <c r="BA12" s="175"/>
      <c r="BB12" s="174"/>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14"/>
      <c r="AR13" s="145"/>
      <c r="AS13" s="114"/>
      <c r="AT13" s="145"/>
      <c r="AU13" s="114"/>
      <c r="AV13" s="145"/>
      <c r="AW13" s="114"/>
      <c r="AX13" s="145"/>
      <c r="AY13" s="146"/>
      <c r="AZ13" s="175"/>
      <c r="BA13" s="175"/>
      <c r="BB13" s="174"/>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14"/>
      <c r="AR14" s="145"/>
      <c r="AS14" s="114"/>
      <c r="AT14" s="145"/>
      <c r="AU14" s="114"/>
      <c r="AV14" s="145"/>
      <c r="AW14" s="114"/>
      <c r="AX14" s="145"/>
      <c r="AY14" s="146"/>
      <c r="AZ14" s="175"/>
      <c r="BA14" s="175"/>
      <c r="BB14" s="174"/>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14"/>
      <c r="AR15" s="145"/>
      <c r="AS15" s="114"/>
      <c r="AT15" s="145"/>
      <c r="AU15" s="114"/>
      <c r="AV15" s="145"/>
      <c r="AW15" s="114"/>
      <c r="AX15" s="145"/>
      <c r="AY15" s="146"/>
      <c r="AZ15" s="175"/>
      <c r="BA15" s="175"/>
      <c r="BB15" s="174"/>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14"/>
      <c r="AR16" s="145"/>
      <c r="AS16" s="114"/>
      <c r="AT16" s="145"/>
      <c r="AU16" s="114"/>
      <c r="AV16" s="145"/>
      <c r="AW16" s="114"/>
      <c r="AX16" s="145"/>
      <c r="AY16" s="146"/>
      <c r="AZ16" s="175"/>
      <c r="BA16" s="175"/>
      <c r="BB16" s="174"/>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14"/>
      <c r="AR17" s="14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14"/>
      <c r="AR18" s="14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14"/>
      <c r="AR19" s="14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14"/>
      <c r="AR20" s="14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14"/>
      <c r="AR21" s="14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14"/>
      <c r="AR22" s="14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14"/>
      <c r="AR23" s="14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14"/>
      <c r="AR24" s="14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14"/>
      <c r="AR25" s="14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14"/>
      <c r="AR26" s="14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14"/>
      <c r="AR27" s="14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14"/>
      <c r="AR28" s="14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14"/>
      <c r="AR29" s="14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14"/>
      <c r="AR30" s="14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14"/>
      <c r="AR31" s="14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14"/>
      <c r="AR32" s="14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14"/>
      <c r="AR33" s="14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14"/>
      <c r="AR34" s="14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14"/>
      <c r="AR35" s="14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14"/>
      <c r="AR36" s="14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14"/>
      <c r="AR37" s="14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14"/>
      <c r="AR38" s="14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14"/>
      <c r="AR41" s="14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14"/>
      <c r="AR47" s="14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14"/>
      <c r="AR53" s="14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ht="21" customHeight="1" thickTop="1" x14ac:dyDescent="0.3"/>
  </sheetData>
  <sheetProtection algorithmName="SHA-512" hashValue="Fll08t7hg/JjhzHuTvhJP0aF54b0p2JKYVhk7+Ha9jemCwiAZcZFypDfCe5lOvYwb4WFnvaeqzoO5taOa2CfLg==" saltValue="7wbp8Gmp9tbLJs2HuKPGww==" spinCount="100000" sheet="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167" priority="32" stopIfTrue="1" operator="equal">
      <formula>"Muy Alta"</formula>
    </cfRule>
    <cfRule type="containsText" dxfId="166" priority="33" operator="containsText" text="ZONA RIESGO ALTA">
      <formula>NOT(ISERROR(SEARCH("ZONA RIESGO ALTA",M5)))</formula>
    </cfRule>
    <cfRule type="containsText" dxfId="165" priority="34" operator="containsText" text="ZONA RIESGO MODERADA">
      <formula>NOT(ISERROR(SEARCH("ZONA RIESGO MODERADA",M5)))</formula>
    </cfRule>
    <cfRule type="containsText" dxfId="164" priority="35" operator="containsText" text="ZONA RIESGO BAJA">
      <formula>NOT(ISERROR(SEARCH("ZONA RIESGO BAJA",M5)))</formula>
    </cfRule>
    <cfRule type="cellIs" dxfId="163" priority="36" operator="equal">
      <formula>"Muy Baja"</formula>
    </cfRule>
  </conditionalFormatting>
  <conditionalFormatting sqref="M5:M64">
    <cfRule type="containsText" dxfId="162" priority="31" operator="containsText" text="ZONA RIESGO EXTREMA">
      <formula>NOT(ISERROR(SEARCH("ZONA RIESGO EXTREMA",M5)))</formula>
    </cfRule>
  </conditionalFormatting>
  <conditionalFormatting sqref="X5:X64">
    <cfRule type="containsText" dxfId="161" priority="28" operator="containsText" text="DEBIL">
      <formula>NOT(ISERROR(SEARCH("DEBIL",X5)))</formula>
    </cfRule>
    <cfRule type="containsText" dxfId="160" priority="29" operator="containsText" text="MODERADO">
      <formula>NOT(ISERROR(SEARCH("MODERADO",X5)))</formula>
    </cfRule>
    <cfRule type="containsText" dxfId="159" priority="30" operator="containsText" text="FUERTE">
      <formula>NOT(ISERROR(SEARCH("FUERTE",X5)))</formula>
    </cfRule>
  </conditionalFormatting>
  <conditionalFormatting sqref="AC5 AC11 AC17 AC23 AC41 AC59 AC29 AC47 AC35 AC53">
    <cfRule type="containsText" dxfId="158" priority="25" operator="containsText" text="DEBIL">
      <formula>NOT(ISERROR(SEARCH("DEBIL",AC5)))</formula>
    </cfRule>
    <cfRule type="containsText" dxfId="157" priority="26" operator="containsText" text="MODERADO">
      <formula>NOT(ISERROR(SEARCH("MODERADO",AC5)))</formula>
    </cfRule>
    <cfRule type="containsText" dxfId="156" priority="27" operator="containsText" text="FUERTE">
      <formula>NOT(ISERROR(SEARCH("FUERTE",AC5)))</formula>
    </cfRule>
  </conditionalFormatting>
  <conditionalFormatting sqref="AI5 AI11 AI17 AI23 AI29 AI35 AI41 AI47 AI53 AI59">
    <cfRule type="containsText" dxfId="155" priority="20" operator="containsText" text="casi seguro">
      <formula>NOT(ISERROR(SEARCH("casi seguro",AI5)))</formula>
    </cfRule>
    <cfRule type="containsText" dxfId="154" priority="21" operator="containsText" text="PROBABLE">
      <formula>NOT(ISERROR(SEARCH("PROBABLE",AI5)))</formula>
    </cfRule>
    <cfRule type="containsText" dxfId="153" priority="22" operator="containsText" text="posible">
      <formula>NOT(ISERROR(SEARCH("posible",AI5)))</formula>
    </cfRule>
    <cfRule type="containsText" dxfId="152" priority="23" operator="containsText" text="Improbable">
      <formula>NOT(ISERROR(SEARCH("Improbable",AI5)))</formula>
    </cfRule>
    <cfRule type="containsText" dxfId="151" priority="24" operator="containsText" text="Rara vez">
      <formula>NOT(ISERROR(SEARCH("Rara vez",AI5)))</formula>
    </cfRule>
  </conditionalFormatting>
  <conditionalFormatting sqref="AD5 AD11 AD17 AD23 AD41 AD59 AD29 AD47 AD35 AD53">
    <cfRule type="containsText" dxfId="150" priority="17" operator="containsText" text="DEBIL">
      <formula>NOT(ISERROR(SEARCH("DEBIL",AD5)))</formula>
    </cfRule>
    <cfRule type="containsText" dxfId="149" priority="18" operator="containsText" text="MODERADO">
      <formula>NOT(ISERROR(SEARCH("MODERADO",AD5)))</formula>
    </cfRule>
    <cfRule type="containsText" dxfId="148" priority="19" operator="containsText" text="FUERTE">
      <formula>NOT(ISERROR(SEARCH("FUERTE",AD5)))</formula>
    </cfRule>
  </conditionalFormatting>
  <conditionalFormatting sqref="AL5 AL11 AL17 AL23 AL29 AL35 AL41 AL47 AL53 AL59">
    <cfRule type="cellIs" dxfId="147" priority="12" stopIfTrue="1" operator="equal">
      <formula>"Muy Alta"</formula>
    </cfRule>
    <cfRule type="containsText" dxfId="146" priority="13" operator="containsText" text="ZONA RIESGO ALTA">
      <formula>NOT(ISERROR(SEARCH("ZONA RIESGO ALTA",AL5)))</formula>
    </cfRule>
    <cfRule type="containsText" dxfId="145" priority="14" operator="containsText" text="ZONA RIESGO MODERADA">
      <formula>NOT(ISERROR(SEARCH("ZONA RIESGO MODERADA",AL5)))</formula>
    </cfRule>
    <cfRule type="containsText" dxfId="144" priority="15" operator="containsText" text="ZONA RIESGO BAJA">
      <formula>NOT(ISERROR(SEARCH("ZONA RIESGO BAJA",AL5)))</formula>
    </cfRule>
    <cfRule type="cellIs" dxfId="143" priority="16" operator="equal">
      <formula>"Muy Baja"</formula>
    </cfRule>
  </conditionalFormatting>
  <conditionalFormatting sqref="AL5:AL64">
    <cfRule type="containsText" dxfId="142" priority="11" operator="containsText" text="ZONA RIESGO EXTREMA">
      <formula>NOT(ISERROR(SEARCH("ZONA RIESGO EXTREMA",AL5)))</formula>
    </cfRule>
  </conditionalFormatting>
  <conditionalFormatting sqref="AJ5 AJ11 AJ17 AJ23 AJ29 AJ35 AJ41 AJ47 AJ53 AJ59">
    <cfRule type="containsText" dxfId="141" priority="1" operator="containsText" text="casi seguro">
      <formula>NOT(ISERROR(SEARCH("casi seguro",AJ5)))</formula>
    </cfRule>
    <cfRule type="containsText" dxfId="140" priority="2" operator="containsText" text="PROBABLE">
      <formula>NOT(ISERROR(SEARCH("PROBABLE",AJ5)))</formula>
    </cfRule>
    <cfRule type="containsText" dxfId="139" priority="3" operator="containsText" text="posible">
      <formula>NOT(ISERROR(SEARCH("posible",AJ5)))</formula>
    </cfRule>
    <cfRule type="containsText" dxfId="138" priority="4" operator="containsText" text="Improbable">
      <formula>NOT(ISERROR(SEARCH("Improbable",AJ5)))</formula>
    </cfRule>
    <cfRule type="containsText" dxfId="137"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031C5AB-EF29-46EE-AD50-56F9D8565D53}"/>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0D6F03AF-FDE1-4C97-8A5D-36D77F2146C2}">
            <xm:f>NOT(ISERROR(SEARCH(#REF!,AI5)))</xm:f>
            <xm:f>#REF!</xm:f>
            <x14:dxf>
              <fill>
                <gradientFill degree="180">
                  <stop position="0">
                    <color rgb="FF008744"/>
                  </stop>
                  <stop position="1">
                    <color theme="0"/>
                  </stop>
                </gradientFill>
              </fill>
            </x14:dxf>
          </x14:cfRule>
          <x14:cfRule type="containsText" priority="38" operator="containsText" id="{3963C0A9-1135-4515-9C14-6C9FD0B2A178}">
            <xm:f>NOT(ISERROR(SEARCH(#REF!,AI5)))</xm:f>
            <xm:f>#REF!</xm:f>
            <x14:dxf>
              <fill>
                <gradientFill degree="180">
                  <stop position="0">
                    <color rgb="FF008744"/>
                  </stop>
                  <stop position="1">
                    <color theme="0"/>
                  </stop>
                </gradientFill>
              </fill>
            </x14:dxf>
          </x14:cfRule>
          <x14:cfRule type="containsText" priority="39" operator="containsText" id="{2BE7065C-C694-4F42-B337-B93E71CC2E5B}">
            <xm:f>NOT(ISERROR(SEARCH(#REF!,AI5)))</xm:f>
            <xm:f>#REF!</xm:f>
            <x14:dxf>
              <fill>
                <gradientFill degree="180">
                  <stop position="0">
                    <color rgb="FF008744"/>
                  </stop>
                  <stop position="1">
                    <color rgb="FFFFFFFF"/>
                  </stop>
                </gradientFill>
              </fill>
            </x14:dxf>
          </x14:cfRule>
          <x14:cfRule type="containsText" priority="40" operator="containsText" id="{D587CF7F-D628-41E6-BB80-A0F9F9B16F5D}">
            <xm:f>NOT(ISERROR(SEARCH(#REF!,AI5)))</xm:f>
            <xm:f>#REF!</xm:f>
            <x14:dxf>
              <fill>
                <gradientFill>
                  <stop position="0">
                    <color theme="0"/>
                  </stop>
                  <stop position="1">
                    <color rgb="FFFFFF00"/>
                  </stop>
                </gradientFill>
              </fill>
            </x14:dxf>
          </x14:cfRule>
          <x14:cfRule type="containsText" priority="41" operator="containsText" id="{379EA447-E1A3-4CEA-ADB7-1DD4FA73A4F3}">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572D3369-B5C3-497B-B1D2-444394D62C6E}">
            <xm:f>NOT(ISERROR(SEARCH(#REF!,AJ5)))</xm:f>
            <xm:f>#REF!</xm:f>
            <x14:dxf>
              <fill>
                <gradientFill degree="180">
                  <stop position="0">
                    <color rgb="FF008744"/>
                  </stop>
                  <stop position="1">
                    <color theme="0"/>
                  </stop>
                </gradientFill>
              </fill>
            </x14:dxf>
          </x14:cfRule>
          <x14:cfRule type="containsText" priority="7" operator="containsText" id="{1E3EBBF7-DEB2-4B22-BABF-BFEDC8543916}">
            <xm:f>NOT(ISERROR(SEARCH(#REF!,AJ5)))</xm:f>
            <xm:f>#REF!</xm:f>
            <x14:dxf>
              <fill>
                <gradientFill degree="180">
                  <stop position="0">
                    <color rgb="FF008744"/>
                  </stop>
                  <stop position="1">
                    <color theme="0"/>
                  </stop>
                </gradientFill>
              </fill>
            </x14:dxf>
          </x14:cfRule>
          <x14:cfRule type="containsText" priority="8" operator="containsText" id="{C2DB7116-E2FA-4B13-8FF6-EB31DC18E7E5}">
            <xm:f>NOT(ISERROR(SEARCH(#REF!,AJ5)))</xm:f>
            <xm:f>#REF!</xm:f>
            <x14:dxf>
              <fill>
                <gradientFill degree="180">
                  <stop position="0">
                    <color rgb="FF008744"/>
                  </stop>
                  <stop position="1">
                    <color rgb="FFFFFFFF"/>
                  </stop>
                </gradientFill>
              </fill>
            </x14:dxf>
          </x14:cfRule>
          <x14:cfRule type="containsText" priority="9" operator="containsText" id="{062517F6-8B4A-4235-AD8A-3162A80468D8}">
            <xm:f>NOT(ISERROR(SEARCH(#REF!,AJ5)))</xm:f>
            <xm:f>#REF!</xm:f>
            <x14:dxf>
              <fill>
                <gradientFill>
                  <stop position="0">
                    <color theme="0"/>
                  </stop>
                  <stop position="1">
                    <color rgb="FFFFFF00"/>
                  </stop>
                </gradientFill>
              </fill>
            </x14:dxf>
          </x14:cfRule>
          <x14:cfRule type="containsText" priority="10" operator="containsText" id="{BB566DD3-992D-4698-878B-71F5230517C4}">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D5F0-B75B-43FC-AF10-A60CD3D62E22}">
  <dimension ref="A1:DD65"/>
  <sheetViews>
    <sheetView showGridLines="0" topLeftCell="BT4" zoomScaleNormal="100" zoomScaleSheetLayoutView="10" zoomScalePageLayoutView="55" workbookViewId="0">
      <selection activeCell="CB6" sqref="CB6"/>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8.57031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18.5703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3" width="23" style="1" customWidth="1"/>
    <col min="54" max="54" width="18.85546875" style="1" customWidth="1"/>
    <col min="55" max="55" width="16.8554687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8.8554687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23" style="148" customWidth="1"/>
    <col min="81" max="81" width="18.85546875" style="148" customWidth="1"/>
    <col min="82" max="82" width="18.57031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351.75" thickTop="1" thickBot="1" x14ac:dyDescent="0.3">
      <c r="A5" s="314">
        <v>1</v>
      </c>
      <c r="B5" s="315" t="s">
        <v>423</v>
      </c>
      <c r="C5" s="315" t="s">
        <v>424</v>
      </c>
      <c r="D5" s="315" t="s">
        <v>678</v>
      </c>
      <c r="E5" s="316" t="s">
        <v>679</v>
      </c>
      <c r="F5" s="315" t="s">
        <v>103</v>
      </c>
      <c r="G5" s="315" t="s">
        <v>680</v>
      </c>
      <c r="H5" s="315" t="s">
        <v>681</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3" t="s">
        <v>682</v>
      </c>
      <c r="P5" s="167">
        <v>15</v>
      </c>
      <c r="Q5" s="167">
        <v>15</v>
      </c>
      <c r="R5" s="167">
        <v>15</v>
      </c>
      <c r="S5" s="167">
        <v>15</v>
      </c>
      <c r="T5" s="167">
        <v>15</v>
      </c>
      <c r="U5" s="167">
        <v>15</v>
      </c>
      <c r="V5" s="167">
        <v>10</v>
      </c>
      <c r="W5" s="116">
        <f>SUM(P5:V5)</f>
        <v>100</v>
      </c>
      <c r="X5" s="117" t="str">
        <f t="shared" ref="X5:X64" si="0">IF(AND(W5&gt;=86,W5&lt;=95),"MODERADO",IF(AND(W5&gt;=96), "FUERTE",IF(AND(W5&lt;=85), "DEBIL")))</f>
        <v>FUERTE</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67" t="s">
        <v>448</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441</v>
      </c>
      <c r="AG5" s="329">
        <f>IFERROR(_xlfn.IFS(AND(AD5="MODERADO",AE5="Directamente"),1,AND(AD5="FUERTE",AE5="Directamente"),2),"0")</f>
        <v>2</v>
      </c>
      <c r="AH5" s="329">
        <f>IFERROR(_xlfn.IFS(AND(AD5="MODERADO",AF5="Directamente"),1,AND(AD5="FUERTE",AF5="Directamente"),2,AND(AD5="FUERTE",AF5="Indirectamente"),1),"0")</f>
        <v>1</v>
      </c>
      <c r="AI5" s="325">
        <v>1</v>
      </c>
      <c r="AJ5" s="325">
        <v>4</v>
      </c>
      <c r="AK5" s="321">
        <f>+(AI5*AJ5)*4</f>
        <v>16</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26" t="s">
        <v>394</v>
      </c>
      <c r="AN5" s="176" t="s">
        <v>683</v>
      </c>
      <c r="AO5" s="175" t="s">
        <v>684</v>
      </c>
      <c r="AP5" s="164">
        <v>44926</v>
      </c>
      <c r="AQ5" s="176" t="s">
        <v>685</v>
      </c>
      <c r="AR5" s="193" t="s">
        <v>686</v>
      </c>
      <c r="AS5" s="114"/>
      <c r="AT5" s="145"/>
      <c r="AU5" s="114"/>
      <c r="AV5" s="145"/>
      <c r="AW5" s="114"/>
      <c r="AX5" s="145"/>
      <c r="AY5" s="146"/>
      <c r="AZ5" s="176" t="s">
        <v>687</v>
      </c>
      <c r="BA5" s="193" t="s">
        <v>688</v>
      </c>
      <c r="BB5" s="188" t="s">
        <v>689</v>
      </c>
      <c r="BC5" s="166" t="s">
        <v>690</v>
      </c>
      <c r="BD5" s="166"/>
      <c r="BE5" s="145"/>
      <c r="BF5" s="145"/>
      <c r="BG5" s="146"/>
      <c r="BH5" s="114"/>
      <c r="BI5" s="114"/>
      <c r="BJ5" s="145"/>
      <c r="BK5" s="145"/>
      <c r="BL5" s="146"/>
      <c r="BM5" s="114"/>
      <c r="BN5" s="114"/>
      <c r="BO5" s="145"/>
      <c r="BP5" s="145"/>
      <c r="BQ5" s="146"/>
      <c r="BR5" s="114"/>
      <c r="BS5" s="114"/>
      <c r="BT5" s="166" t="s">
        <v>668</v>
      </c>
      <c r="BU5" s="145"/>
      <c r="BV5" s="145"/>
      <c r="BW5" s="145"/>
      <c r="BX5" s="164">
        <v>44676</v>
      </c>
      <c r="BY5" s="221" t="s">
        <v>691</v>
      </c>
      <c r="BZ5" s="175" t="s">
        <v>692</v>
      </c>
      <c r="CA5" s="114">
        <v>44691</v>
      </c>
      <c r="CB5" s="145" t="s">
        <v>777</v>
      </c>
      <c r="CC5" s="145" t="s">
        <v>693</v>
      </c>
      <c r="CD5" s="145" t="s">
        <v>672</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204.75" customHeight="1" thickTop="1" thickBot="1" x14ac:dyDescent="0.35">
      <c r="A6" s="314"/>
      <c r="B6" s="315"/>
      <c r="C6" s="315"/>
      <c r="D6" s="315"/>
      <c r="E6" s="316"/>
      <c r="F6" s="315"/>
      <c r="G6" s="315"/>
      <c r="H6" s="315"/>
      <c r="I6" s="315"/>
      <c r="J6" s="314"/>
      <c r="K6" s="314"/>
      <c r="L6" s="321"/>
      <c r="M6" s="323"/>
      <c r="N6" s="174">
        <v>2</v>
      </c>
      <c r="O6" s="163" t="s">
        <v>694</v>
      </c>
      <c r="P6" s="167">
        <v>15</v>
      </c>
      <c r="Q6" s="167">
        <v>15</v>
      </c>
      <c r="R6" s="167">
        <v>15</v>
      </c>
      <c r="S6" s="167">
        <v>15</v>
      </c>
      <c r="T6" s="167">
        <v>15</v>
      </c>
      <c r="U6" s="167">
        <v>15</v>
      </c>
      <c r="V6" s="167">
        <v>10</v>
      </c>
      <c r="W6" s="116">
        <f t="shared" ref="W6:W64" si="1">SUM(P6:V6)</f>
        <v>100</v>
      </c>
      <c r="X6" s="117" t="str">
        <f t="shared" si="0"/>
        <v>FUERTE</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67" t="s">
        <v>448</v>
      </c>
      <c r="AC6" s="319"/>
      <c r="AD6" s="319"/>
      <c r="AE6" s="320"/>
      <c r="AF6" s="320"/>
      <c r="AG6" s="329"/>
      <c r="AH6" s="329"/>
      <c r="AI6" s="325"/>
      <c r="AJ6" s="325"/>
      <c r="AK6" s="321"/>
      <c r="AL6" s="323"/>
      <c r="AM6" s="327"/>
      <c r="AN6" s="175" t="s">
        <v>695</v>
      </c>
      <c r="AO6" s="175" t="s">
        <v>684</v>
      </c>
      <c r="AP6" s="164">
        <v>44926</v>
      </c>
      <c r="AQ6" s="164"/>
      <c r="AR6" s="175"/>
      <c r="AS6" s="114"/>
      <c r="AT6" s="145"/>
      <c r="AU6" s="114"/>
      <c r="AV6" s="145"/>
      <c r="AW6" s="114"/>
      <c r="AX6" s="145"/>
      <c r="AY6" s="146"/>
      <c r="AZ6" s="175"/>
      <c r="BA6" s="175"/>
      <c r="BB6" s="174"/>
      <c r="BC6" s="164"/>
      <c r="BD6" s="164"/>
      <c r="BE6" s="145"/>
      <c r="BF6" s="145"/>
      <c r="BG6" s="146"/>
      <c r="BH6" s="114"/>
      <c r="BI6" s="114"/>
      <c r="BJ6" s="145"/>
      <c r="BK6" s="145"/>
      <c r="BL6" s="146"/>
      <c r="BM6" s="114"/>
      <c r="BN6" s="114"/>
      <c r="BO6" s="145"/>
      <c r="BP6" s="145"/>
      <c r="BQ6" s="146"/>
      <c r="BR6" s="114"/>
      <c r="BS6" s="114"/>
      <c r="BT6" s="166" t="s">
        <v>676</v>
      </c>
      <c r="BU6" s="145"/>
      <c r="BV6" s="145"/>
      <c r="BW6" s="145"/>
      <c r="BX6" s="164">
        <v>44676</v>
      </c>
      <c r="BY6" s="221" t="s">
        <v>677</v>
      </c>
      <c r="BZ6" s="175" t="s">
        <v>696</v>
      </c>
      <c r="CA6" s="114">
        <v>44691</v>
      </c>
      <c r="CB6" s="145" t="s">
        <v>697</v>
      </c>
      <c r="CC6" s="146"/>
      <c r="CD6" s="145" t="s">
        <v>698</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21" customHeight="1" thickTop="1" thickBot="1" x14ac:dyDescent="0.35">
      <c r="A7" s="314"/>
      <c r="B7" s="315"/>
      <c r="C7" s="315"/>
      <c r="D7" s="315"/>
      <c r="E7" s="316"/>
      <c r="F7" s="315"/>
      <c r="G7" s="315"/>
      <c r="H7" s="315"/>
      <c r="I7" s="315"/>
      <c r="J7" s="314"/>
      <c r="K7" s="314"/>
      <c r="L7" s="321"/>
      <c r="M7" s="323"/>
      <c r="N7" s="174">
        <v>3</v>
      </c>
      <c r="O7" s="169"/>
      <c r="P7" s="167"/>
      <c r="Q7" s="167"/>
      <c r="R7" s="167"/>
      <c r="S7" s="167"/>
      <c r="T7" s="167"/>
      <c r="U7" s="167"/>
      <c r="V7" s="167"/>
      <c r="W7" s="116">
        <f t="shared" si="1"/>
        <v>0</v>
      </c>
      <c r="X7" s="117" t="str">
        <f t="shared" si="0"/>
        <v>DEBIL</v>
      </c>
      <c r="Y7" s="168"/>
      <c r="Z7" s="118" t="str">
        <f t="shared" si="2"/>
        <v/>
      </c>
      <c r="AA7" s="116" t="str">
        <f t="shared" si="3"/>
        <v>SI</v>
      </c>
      <c r="AB7" s="167"/>
      <c r="AC7" s="319"/>
      <c r="AD7" s="319"/>
      <c r="AE7" s="320"/>
      <c r="AF7" s="320"/>
      <c r="AG7" s="329"/>
      <c r="AH7" s="329"/>
      <c r="AI7" s="325"/>
      <c r="AJ7" s="325"/>
      <c r="AK7" s="321"/>
      <c r="AL7" s="323"/>
      <c r="AM7" s="327"/>
      <c r="AN7" s="175"/>
      <c r="AO7" s="174"/>
      <c r="AP7" s="164"/>
      <c r="AQ7" s="164"/>
      <c r="AR7" s="175"/>
      <c r="AS7" s="114"/>
      <c r="AT7" s="145"/>
      <c r="AU7" s="114"/>
      <c r="AV7" s="145"/>
      <c r="AW7" s="114"/>
      <c r="AX7" s="145"/>
      <c r="AY7" s="146"/>
      <c r="AZ7" s="175"/>
      <c r="BA7" s="175"/>
      <c r="BB7" s="174"/>
      <c r="BC7" s="164"/>
      <c r="BD7" s="164"/>
      <c r="BE7" s="145"/>
      <c r="BF7" s="145"/>
      <c r="BG7" s="146"/>
      <c r="BH7" s="114"/>
      <c r="BI7" s="114"/>
      <c r="BJ7" s="145"/>
      <c r="BK7" s="145"/>
      <c r="BL7" s="146"/>
      <c r="BM7" s="114"/>
      <c r="BN7" s="114"/>
      <c r="BO7" s="145"/>
      <c r="BP7" s="145"/>
      <c r="BQ7" s="146"/>
      <c r="BR7" s="114"/>
      <c r="BS7" s="114"/>
      <c r="BT7" s="164"/>
      <c r="BU7" s="145"/>
      <c r="BV7" s="145"/>
      <c r="BW7" s="145"/>
      <c r="BX7" s="164"/>
      <c r="BY7" s="175"/>
      <c r="BZ7" s="175"/>
      <c r="CA7" s="114"/>
      <c r="CB7" s="145"/>
      <c r="CC7" s="146"/>
      <c r="CD7" s="145"/>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21"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64"/>
      <c r="AR8" s="175"/>
      <c r="AS8" s="114"/>
      <c r="AT8" s="145"/>
      <c r="AU8" s="114"/>
      <c r="AV8" s="145"/>
      <c r="AW8" s="114"/>
      <c r="AX8" s="145"/>
      <c r="AY8" s="146"/>
      <c r="AZ8" s="175"/>
      <c r="BA8" s="175"/>
      <c r="BB8" s="174"/>
      <c r="BC8" s="164"/>
      <c r="BD8" s="164"/>
      <c r="BE8" s="145"/>
      <c r="BF8" s="145"/>
      <c r="BG8" s="146"/>
      <c r="BH8" s="114"/>
      <c r="BI8" s="114"/>
      <c r="BJ8" s="145"/>
      <c r="BK8" s="145"/>
      <c r="BL8" s="146"/>
      <c r="BM8" s="114"/>
      <c r="BN8" s="114"/>
      <c r="BO8" s="145"/>
      <c r="BP8" s="145"/>
      <c r="BQ8" s="146"/>
      <c r="BR8" s="114"/>
      <c r="BS8" s="114"/>
      <c r="BT8" s="164"/>
      <c r="BU8" s="145"/>
      <c r="BV8" s="145"/>
      <c r="BW8" s="145"/>
      <c r="BX8" s="164"/>
      <c r="BY8" s="175"/>
      <c r="BZ8" s="17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21"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64"/>
      <c r="AR9" s="175"/>
      <c r="AS9" s="114"/>
      <c r="AT9" s="145"/>
      <c r="AU9" s="114"/>
      <c r="AV9" s="145"/>
      <c r="AW9" s="114"/>
      <c r="AX9" s="145"/>
      <c r="AY9" s="146"/>
      <c r="AZ9" s="175"/>
      <c r="BA9" s="175"/>
      <c r="BB9" s="174"/>
      <c r="BC9" s="164"/>
      <c r="BD9" s="164"/>
      <c r="BE9" s="145"/>
      <c r="BF9" s="145"/>
      <c r="BG9" s="146"/>
      <c r="BH9" s="114"/>
      <c r="BI9" s="114"/>
      <c r="BJ9" s="145"/>
      <c r="BK9" s="145"/>
      <c r="BL9" s="146"/>
      <c r="BM9" s="114"/>
      <c r="BN9" s="114"/>
      <c r="BO9" s="145"/>
      <c r="BP9" s="145"/>
      <c r="BQ9" s="146"/>
      <c r="BR9" s="114"/>
      <c r="BS9" s="114"/>
      <c r="BT9" s="164"/>
      <c r="BU9" s="145"/>
      <c r="BV9" s="145"/>
      <c r="BW9" s="145"/>
      <c r="BX9" s="164"/>
      <c r="BY9" s="175"/>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21"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64"/>
      <c r="AR10" s="175"/>
      <c r="AS10" s="114"/>
      <c r="AT10" s="145"/>
      <c r="AU10" s="114"/>
      <c r="AV10" s="145"/>
      <c r="AW10" s="114"/>
      <c r="AX10" s="145"/>
      <c r="AY10" s="146"/>
      <c r="AZ10" s="175"/>
      <c r="BA10" s="175"/>
      <c r="BB10" s="174"/>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64"/>
      <c r="AR11" s="175"/>
      <c r="AS11" s="114"/>
      <c r="AT11" s="145"/>
      <c r="AU11" s="114"/>
      <c r="AV11" s="145"/>
      <c r="AW11" s="114"/>
      <c r="AX11" s="145"/>
      <c r="AY11" s="146"/>
      <c r="AZ11" s="175"/>
      <c r="BA11" s="175"/>
      <c r="BB11" s="174"/>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64"/>
      <c r="AR12" s="175"/>
      <c r="AS12" s="114"/>
      <c r="AT12" s="145"/>
      <c r="AU12" s="114"/>
      <c r="AV12" s="145"/>
      <c r="AW12" s="114"/>
      <c r="AX12" s="145"/>
      <c r="AY12" s="146"/>
      <c r="AZ12" s="175"/>
      <c r="BA12" s="175"/>
      <c r="BB12" s="174"/>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75"/>
      <c r="BA13" s="175"/>
      <c r="BB13" s="174"/>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75"/>
      <c r="BA14" s="175"/>
      <c r="BB14" s="174"/>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75"/>
      <c r="BA15" s="175"/>
      <c r="BB15" s="174"/>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14"/>
      <c r="AR16" s="145"/>
      <c r="AS16" s="114"/>
      <c r="AT16" s="145"/>
      <c r="AU16" s="114"/>
      <c r="AV16" s="145"/>
      <c r="AW16" s="114"/>
      <c r="AX16" s="145"/>
      <c r="AY16" s="146"/>
      <c r="AZ16" s="175"/>
      <c r="BA16" s="175"/>
      <c r="BB16" s="174"/>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14"/>
      <c r="AR17" s="14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14"/>
      <c r="AR18" s="14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14"/>
      <c r="AR19" s="14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14"/>
      <c r="AR20" s="14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14"/>
      <c r="AR21" s="14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14"/>
      <c r="AR22" s="14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14"/>
      <c r="AR23" s="14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14"/>
      <c r="AR24" s="14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14"/>
      <c r="AR25" s="14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14"/>
      <c r="AR26" s="14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14"/>
      <c r="AR27" s="14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14"/>
      <c r="AR28" s="14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14"/>
      <c r="AR29" s="14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14"/>
      <c r="AR30" s="14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14"/>
      <c r="AR31" s="14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14"/>
      <c r="AR32" s="14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14"/>
      <c r="AR33" s="14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14"/>
      <c r="AR34" s="14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14"/>
      <c r="AR35" s="14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14"/>
      <c r="AR36" s="14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14"/>
      <c r="AR37" s="14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14"/>
      <c r="AR38" s="14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14"/>
      <c r="AR39" s="14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14"/>
      <c r="AR40" s="14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14"/>
      <c r="AR41" s="14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14"/>
      <c r="AR42" s="14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14"/>
      <c r="AR43" s="14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14"/>
      <c r="AR44" s="14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14"/>
      <c r="AR45" s="14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14"/>
      <c r="AR46" s="14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14"/>
      <c r="AR47" s="14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14"/>
      <c r="AR48" s="14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14"/>
      <c r="AR49" s="14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14"/>
      <c r="AR50" s="14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14"/>
      <c r="AR51" s="14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14"/>
      <c r="AR52" s="14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14"/>
      <c r="AR53" s="14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14"/>
      <c r="AR54" s="14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14"/>
      <c r="AR55" s="14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14"/>
      <c r="AR56" s="14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14"/>
      <c r="AR57" s="14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ht="21" customHeight="1" thickTop="1" x14ac:dyDescent="0.3"/>
  </sheetData>
  <sheetProtection algorithmName="SHA-512" hashValue="aux422aDn9qYeuQfYJ1Q1JwIfOUvw+FZO7NT8rySyUxVlSYvBGf35M9BNdpKb++ToZFRrX7G/V/9fz5QyvsQKQ==" saltValue="QcjJLwTB3Ks8fx3sRdmB2g==" spinCount="100000" sheet="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126" priority="32" stopIfTrue="1" operator="equal">
      <formula>"Muy Alta"</formula>
    </cfRule>
    <cfRule type="containsText" dxfId="125" priority="33" operator="containsText" text="ZONA RIESGO ALTA">
      <formula>NOT(ISERROR(SEARCH("ZONA RIESGO ALTA",M5)))</formula>
    </cfRule>
    <cfRule type="containsText" dxfId="124" priority="34" operator="containsText" text="ZONA RIESGO MODERADA">
      <formula>NOT(ISERROR(SEARCH("ZONA RIESGO MODERADA",M5)))</formula>
    </cfRule>
    <cfRule type="containsText" dxfId="123" priority="35" operator="containsText" text="ZONA RIESGO BAJA">
      <formula>NOT(ISERROR(SEARCH("ZONA RIESGO BAJA",M5)))</formula>
    </cfRule>
    <cfRule type="cellIs" dxfId="122" priority="36" operator="equal">
      <formula>"Muy Baja"</formula>
    </cfRule>
  </conditionalFormatting>
  <conditionalFormatting sqref="M5:M64">
    <cfRule type="containsText" dxfId="121" priority="31" operator="containsText" text="ZONA RIESGO EXTREMA">
      <formula>NOT(ISERROR(SEARCH("ZONA RIESGO EXTREMA",M5)))</formula>
    </cfRule>
  </conditionalFormatting>
  <conditionalFormatting sqref="X5:X64">
    <cfRule type="containsText" dxfId="120" priority="28" operator="containsText" text="DEBIL">
      <formula>NOT(ISERROR(SEARCH("DEBIL",X5)))</formula>
    </cfRule>
    <cfRule type="containsText" dxfId="119" priority="29" operator="containsText" text="MODERADO">
      <formula>NOT(ISERROR(SEARCH("MODERADO",X5)))</formula>
    </cfRule>
    <cfRule type="containsText" dxfId="118" priority="30" operator="containsText" text="FUERTE">
      <formula>NOT(ISERROR(SEARCH("FUERTE",X5)))</formula>
    </cfRule>
  </conditionalFormatting>
  <conditionalFormatting sqref="AC5 AC11 AC17 AC23 AC41 AC59 AC29 AC47 AC35 AC53">
    <cfRule type="containsText" dxfId="117" priority="25" operator="containsText" text="DEBIL">
      <formula>NOT(ISERROR(SEARCH("DEBIL",AC5)))</formula>
    </cfRule>
    <cfRule type="containsText" dxfId="116" priority="26" operator="containsText" text="MODERADO">
      <formula>NOT(ISERROR(SEARCH("MODERADO",AC5)))</formula>
    </cfRule>
    <cfRule type="containsText" dxfId="115" priority="27" operator="containsText" text="FUERTE">
      <formula>NOT(ISERROR(SEARCH("FUERTE",AC5)))</formula>
    </cfRule>
  </conditionalFormatting>
  <conditionalFormatting sqref="AI5 AI11 AI17 AI23 AI29 AI35 AI41 AI47 AI53 AI59">
    <cfRule type="containsText" dxfId="114" priority="20" operator="containsText" text="casi seguro">
      <formula>NOT(ISERROR(SEARCH("casi seguro",AI5)))</formula>
    </cfRule>
    <cfRule type="containsText" dxfId="113" priority="21" operator="containsText" text="PROBABLE">
      <formula>NOT(ISERROR(SEARCH("PROBABLE",AI5)))</formula>
    </cfRule>
    <cfRule type="containsText" dxfId="112" priority="22" operator="containsText" text="posible">
      <formula>NOT(ISERROR(SEARCH("posible",AI5)))</formula>
    </cfRule>
    <cfRule type="containsText" dxfId="111" priority="23" operator="containsText" text="Improbable">
      <formula>NOT(ISERROR(SEARCH("Improbable",AI5)))</formula>
    </cfRule>
    <cfRule type="containsText" dxfId="110" priority="24" operator="containsText" text="Rara vez">
      <formula>NOT(ISERROR(SEARCH("Rara vez",AI5)))</formula>
    </cfRule>
  </conditionalFormatting>
  <conditionalFormatting sqref="AD5 AD11 AD17 AD23 AD41 AD59 AD29 AD47 AD35 AD53">
    <cfRule type="containsText" dxfId="109" priority="17" operator="containsText" text="DEBIL">
      <formula>NOT(ISERROR(SEARCH("DEBIL",AD5)))</formula>
    </cfRule>
    <cfRule type="containsText" dxfId="108" priority="18" operator="containsText" text="MODERADO">
      <formula>NOT(ISERROR(SEARCH("MODERADO",AD5)))</formula>
    </cfRule>
    <cfRule type="containsText" dxfId="107" priority="19" operator="containsText" text="FUERTE">
      <formula>NOT(ISERROR(SEARCH("FUERTE",AD5)))</formula>
    </cfRule>
  </conditionalFormatting>
  <conditionalFormatting sqref="AL5 AL11 AL17 AL23 AL29 AL35 AL41 AL47 AL53 AL59">
    <cfRule type="cellIs" dxfId="106" priority="12" stopIfTrue="1" operator="equal">
      <formula>"Muy Alta"</formula>
    </cfRule>
    <cfRule type="containsText" dxfId="105" priority="13" operator="containsText" text="ZONA RIESGO ALTA">
      <formula>NOT(ISERROR(SEARCH("ZONA RIESGO ALTA",AL5)))</formula>
    </cfRule>
    <cfRule type="containsText" dxfId="104" priority="14" operator="containsText" text="ZONA RIESGO MODERADA">
      <formula>NOT(ISERROR(SEARCH("ZONA RIESGO MODERADA",AL5)))</formula>
    </cfRule>
    <cfRule type="containsText" dxfId="103" priority="15" operator="containsText" text="ZONA RIESGO BAJA">
      <formula>NOT(ISERROR(SEARCH("ZONA RIESGO BAJA",AL5)))</formula>
    </cfRule>
    <cfRule type="cellIs" dxfId="102" priority="16" operator="equal">
      <formula>"Muy Baja"</formula>
    </cfRule>
  </conditionalFormatting>
  <conditionalFormatting sqref="AL5:AL64">
    <cfRule type="containsText" dxfId="101" priority="11" operator="containsText" text="ZONA RIESGO EXTREMA">
      <formula>NOT(ISERROR(SEARCH("ZONA RIESGO EXTREMA",AL5)))</formula>
    </cfRule>
  </conditionalFormatting>
  <conditionalFormatting sqref="AJ5 AJ11 AJ17 AJ23 AJ29 AJ35 AJ41 AJ47 AJ53 AJ59">
    <cfRule type="containsText" dxfId="100" priority="1" operator="containsText" text="casi seguro">
      <formula>NOT(ISERROR(SEARCH("casi seguro",AJ5)))</formula>
    </cfRule>
    <cfRule type="containsText" dxfId="99" priority="2" operator="containsText" text="PROBABLE">
      <formula>NOT(ISERROR(SEARCH("PROBABLE",AJ5)))</formula>
    </cfRule>
    <cfRule type="containsText" dxfId="98" priority="3" operator="containsText" text="posible">
      <formula>NOT(ISERROR(SEARCH("posible",AJ5)))</formula>
    </cfRule>
    <cfRule type="containsText" dxfId="97" priority="4" operator="containsText" text="Improbable">
      <formula>NOT(ISERROR(SEARCH("Improbable",AJ5)))</formula>
    </cfRule>
    <cfRule type="containsText" dxfId="96"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D84374A8-BC51-4CA8-9EFC-C63B2398BF23}"/>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550A3D46-0A86-4ADF-B987-320BB5790DDF}">
            <xm:f>NOT(ISERROR(SEARCH(#REF!,AI5)))</xm:f>
            <xm:f>#REF!</xm:f>
            <x14:dxf>
              <fill>
                <gradientFill degree="180">
                  <stop position="0">
                    <color rgb="FF008744"/>
                  </stop>
                  <stop position="1">
                    <color theme="0"/>
                  </stop>
                </gradientFill>
              </fill>
            </x14:dxf>
          </x14:cfRule>
          <x14:cfRule type="containsText" priority="38" operator="containsText" id="{B7782F24-88BF-48C5-A68E-255903739C0C}">
            <xm:f>NOT(ISERROR(SEARCH(#REF!,AI5)))</xm:f>
            <xm:f>#REF!</xm:f>
            <x14:dxf>
              <fill>
                <gradientFill degree="180">
                  <stop position="0">
                    <color rgb="FF008744"/>
                  </stop>
                  <stop position="1">
                    <color theme="0"/>
                  </stop>
                </gradientFill>
              </fill>
            </x14:dxf>
          </x14:cfRule>
          <x14:cfRule type="containsText" priority="39" operator="containsText" id="{8BB43909-E02B-4564-ABB6-7BF9A56ACF0C}">
            <xm:f>NOT(ISERROR(SEARCH(#REF!,AI5)))</xm:f>
            <xm:f>#REF!</xm:f>
            <x14:dxf>
              <fill>
                <gradientFill degree="180">
                  <stop position="0">
                    <color rgb="FF008744"/>
                  </stop>
                  <stop position="1">
                    <color rgb="FFFFFFFF"/>
                  </stop>
                </gradientFill>
              </fill>
            </x14:dxf>
          </x14:cfRule>
          <x14:cfRule type="containsText" priority="40" operator="containsText" id="{F1B0DAD4-6D47-43D2-A919-0DC02F5FB4D6}">
            <xm:f>NOT(ISERROR(SEARCH(#REF!,AI5)))</xm:f>
            <xm:f>#REF!</xm:f>
            <x14:dxf>
              <fill>
                <gradientFill>
                  <stop position="0">
                    <color theme="0"/>
                  </stop>
                  <stop position="1">
                    <color rgb="FFFFFF00"/>
                  </stop>
                </gradientFill>
              </fill>
            </x14:dxf>
          </x14:cfRule>
          <x14:cfRule type="containsText" priority="41" operator="containsText" id="{A7E37D02-7C02-4CDB-9334-C0FDDCD1740A}">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D6A799-421A-45F7-BF81-0EB550CA6D26}">
            <xm:f>NOT(ISERROR(SEARCH(#REF!,AJ5)))</xm:f>
            <xm:f>#REF!</xm:f>
            <x14:dxf>
              <fill>
                <gradientFill degree="180">
                  <stop position="0">
                    <color rgb="FF008744"/>
                  </stop>
                  <stop position="1">
                    <color theme="0"/>
                  </stop>
                </gradientFill>
              </fill>
            </x14:dxf>
          </x14:cfRule>
          <x14:cfRule type="containsText" priority="7" operator="containsText" id="{88A6BBCE-0AD5-4794-9C43-42417F1AEC87}">
            <xm:f>NOT(ISERROR(SEARCH(#REF!,AJ5)))</xm:f>
            <xm:f>#REF!</xm:f>
            <x14:dxf>
              <fill>
                <gradientFill degree="180">
                  <stop position="0">
                    <color rgb="FF008744"/>
                  </stop>
                  <stop position="1">
                    <color theme="0"/>
                  </stop>
                </gradientFill>
              </fill>
            </x14:dxf>
          </x14:cfRule>
          <x14:cfRule type="containsText" priority="8" operator="containsText" id="{43CC00AC-E6ED-4AB7-90C5-EFD1D0F1D271}">
            <xm:f>NOT(ISERROR(SEARCH(#REF!,AJ5)))</xm:f>
            <xm:f>#REF!</xm:f>
            <x14:dxf>
              <fill>
                <gradientFill degree="180">
                  <stop position="0">
                    <color rgb="FF008744"/>
                  </stop>
                  <stop position="1">
                    <color rgb="FFFFFFFF"/>
                  </stop>
                </gradientFill>
              </fill>
            </x14:dxf>
          </x14:cfRule>
          <x14:cfRule type="containsText" priority="9" operator="containsText" id="{0780D6BF-C6C7-405A-A812-5065D5B5292C}">
            <xm:f>NOT(ISERROR(SEARCH(#REF!,AJ5)))</xm:f>
            <xm:f>#REF!</xm:f>
            <x14:dxf>
              <fill>
                <gradientFill>
                  <stop position="0">
                    <color theme="0"/>
                  </stop>
                  <stop position="1">
                    <color rgb="FFFFFF00"/>
                  </stop>
                </gradientFill>
              </fill>
            </x14:dxf>
          </x14:cfRule>
          <x14:cfRule type="containsText" priority="10" operator="containsText" id="{6D0B8D75-C054-4B54-B07B-26D06B7B37A4}">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1107-D858-4546-AACF-9761657797A7}">
  <dimension ref="A1:DD65"/>
  <sheetViews>
    <sheetView showGridLines="0" tabSelected="1" topLeftCell="A6" zoomScaleNormal="100" zoomScaleSheetLayoutView="10" zoomScalePageLayoutView="55" workbookViewId="0">
      <selection activeCell="O12" sqref="O12"/>
    </sheetView>
  </sheetViews>
  <sheetFormatPr baseColWidth="10" defaultColWidth="11.42578125" defaultRowHeight="21" customHeight="1" x14ac:dyDescent="0.3"/>
  <cols>
    <col min="1" max="1" width="4" style="213" bestFit="1" customWidth="1"/>
    <col min="2" max="4" width="18.7109375" style="214" customWidth="1"/>
    <col min="5" max="5" width="32.42578125" style="1" customWidth="1"/>
    <col min="6" max="6" width="14.140625" style="213" customWidth="1"/>
    <col min="7" max="7" width="13.140625" style="213" customWidth="1"/>
    <col min="8" max="8" width="18.5703125" style="213" customWidth="1"/>
    <col min="9" max="9" width="19" style="215"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16" hidden="1" customWidth="1"/>
    <col min="26" max="26" width="31" style="217"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 customWidth="1"/>
    <col min="44" max="44" width="37.42578125" style="1" customWidth="1"/>
    <col min="45" max="45" width="20.5703125" style="1" hidden="1" customWidth="1"/>
    <col min="46" max="46" width="18.5703125" style="1" hidden="1" customWidth="1"/>
    <col min="47" max="47" width="20.5703125" style="1" hidden="1" customWidth="1"/>
    <col min="48" max="48" width="18.5703125" style="1" hidden="1" customWidth="1"/>
    <col min="49" max="49" width="20.5703125" style="1" hidden="1" customWidth="1"/>
    <col min="50" max="50" width="18.5703125" style="1" hidden="1" customWidth="1"/>
    <col min="51" max="51" width="21" style="1" hidden="1" customWidth="1"/>
    <col min="52" max="52" width="23" style="1" customWidth="1"/>
    <col min="53" max="53" width="30.42578125" style="1" customWidth="1"/>
    <col min="54" max="54" width="18.85546875" style="1" customWidth="1"/>
    <col min="55" max="55" width="16.85546875" style="1" customWidth="1"/>
    <col min="56" max="56" width="19.5703125" style="1" customWidth="1"/>
    <col min="57" max="58" width="23" style="1" hidden="1" customWidth="1"/>
    <col min="59" max="59" width="18.85546875" style="1" hidden="1" customWidth="1"/>
    <col min="60" max="60" width="16.85546875" style="1" hidden="1" customWidth="1"/>
    <col min="61" max="61" width="19.5703125" style="1"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 hidden="1" customWidth="1"/>
    <col min="69" max="69" width="18.85546875" style="1" hidden="1" customWidth="1"/>
    <col min="70" max="70" width="16.85546875" style="1" hidden="1" customWidth="1"/>
    <col min="71" max="71" width="19.5703125" style="1" hidden="1" customWidth="1"/>
    <col min="72" max="72" width="28.85546875" style="1" customWidth="1"/>
    <col min="73" max="74" width="23" style="1" hidden="1" customWidth="1"/>
    <col min="75" max="75" width="18.5703125" style="1" hidden="1" customWidth="1"/>
    <col min="76" max="76" width="20.5703125" style="1" customWidth="1"/>
    <col min="77" max="77" width="23" style="1" customWidth="1"/>
    <col min="78" max="78" width="18.5703125" style="1" customWidth="1"/>
    <col min="79" max="79" width="20.5703125" style="1" customWidth="1"/>
    <col min="80" max="80" width="23" style="1" customWidth="1"/>
    <col min="81" max="81" width="18.85546875" style="1" customWidth="1"/>
    <col min="82" max="82" width="18.5703125" style="1" customWidth="1"/>
    <col min="83" max="16384" width="11.42578125" style="1"/>
  </cols>
  <sheetData>
    <row r="1" spans="1:108" ht="21" customHeight="1" x14ac:dyDescent="0.3">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2"/>
      <c r="CF2" s="2"/>
      <c r="CG2" s="2"/>
      <c r="CH2" s="2"/>
      <c r="CI2" s="2"/>
      <c r="CJ2" s="2"/>
      <c r="CK2" s="2"/>
      <c r="CL2" s="2"/>
      <c r="CM2" s="2"/>
      <c r="CN2" s="2"/>
      <c r="CO2" s="2"/>
      <c r="CP2" s="2"/>
      <c r="CQ2" s="2"/>
      <c r="CR2" s="2"/>
      <c r="CS2" s="2"/>
      <c r="CT2" s="2"/>
      <c r="CU2" s="2"/>
      <c r="CV2" s="2"/>
      <c r="CW2" s="2"/>
      <c r="CX2" s="2"/>
      <c r="CY2" s="2"/>
      <c r="CZ2" s="2"/>
      <c r="DA2" s="2"/>
      <c r="DB2" s="2"/>
      <c r="DC2" s="2"/>
      <c r="DD2" s="2"/>
    </row>
    <row r="3" spans="1:108" s="232"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row>
    <row r="4" spans="1:108" s="234" customFormat="1" ht="21"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row>
    <row r="5" spans="1:108" s="239" customFormat="1" ht="409.5" customHeight="1" thickTop="1" thickBot="1" x14ac:dyDescent="0.3">
      <c r="A5" s="314">
        <v>1</v>
      </c>
      <c r="B5" s="334" t="s">
        <v>419</v>
      </c>
      <c r="C5" s="334" t="s">
        <v>699</v>
      </c>
      <c r="D5" s="334" t="s">
        <v>700</v>
      </c>
      <c r="E5" s="334" t="str">
        <f>+[3]CONTEXTO!J18</f>
        <v>Posibilidad del beneficio propio o de un tercero por la autorización  del pago a los operadores o interventorías, sin el cumplimiento de las obligaciones contractuales, por debilidades en la supervisión y control.</v>
      </c>
      <c r="F5" s="334" t="s">
        <v>141</v>
      </c>
      <c r="G5" s="334" t="s">
        <v>701</v>
      </c>
      <c r="H5" s="339" t="s">
        <v>702</v>
      </c>
      <c r="I5" s="342" t="s">
        <v>144</v>
      </c>
      <c r="J5" s="344">
        <v>1</v>
      </c>
      <c r="K5" s="338">
        <v>4</v>
      </c>
      <c r="L5" s="321">
        <f>+(J5*K5)*4</f>
        <v>16</v>
      </c>
      <c r="M5" s="322" t="str">
        <f>IF(OR(AND(J5=3,K5=4),AND(J5=2,K5=5),AND(J5=2,K5=5),AND(L5=20),AND(L5&gt;=52,L5&lt;=100)),"ZONA RIESGO EXTREMA",IF(OR(AND(J5=5,K5=2),AND(J5=4,K5=3),AND(J5=1,K5=4),AND(L5=16),AND(L5&gt;=28,L5&lt;=48)),"ZONA RIESGO ALTA",IF(OR(AND(J5=1,K5=3),AND(J5=4,K5=1),AND(L5=24)),"ZONA RIESGO MODERADA",IF(AND(L5&gt;=4,L5&lt;=16),"ZONA RIESGO BAJA"))))</f>
        <v>ZONA RIESGO ALTA</v>
      </c>
      <c r="N5" s="189">
        <v>1</v>
      </c>
      <c r="O5" s="235" t="s">
        <v>703</v>
      </c>
      <c r="P5" s="236">
        <v>15</v>
      </c>
      <c r="Q5" s="236">
        <v>15</v>
      </c>
      <c r="R5" s="236">
        <v>15</v>
      </c>
      <c r="S5" s="236">
        <v>15</v>
      </c>
      <c r="T5" s="236">
        <v>15</v>
      </c>
      <c r="U5" s="236">
        <v>15</v>
      </c>
      <c r="V5" s="236">
        <v>10</v>
      </c>
      <c r="W5" s="116">
        <f>SUM(P5:V5)</f>
        <v>100</v>
      </c>
      <c r="X5" s="117" t="str">
        <f t="shared" ref="X5:X64" si="0">IF(AND(W5&gt;=86,W5&lt;=95),"MODERADO",IF(AND(W5&gt;=96), "FUERTE",IF(AND(W5&lt;=85), "DEBIL")))</f>
        <v>FUERTE</v>
      </c>
      <c r="Y5" s="168" t="s">
        <v>438</v>
      </c>
      <c r="Z5" s="118" t="str">
        <f>IFERROR((_xlfn.IFS(AND(X5="FUERTE",Y5="FUERTE"),"FUERTE",AND(X5="FUERTE",Y5="MODERADO"),"MODERADO",AND(X5="FUERTE",Y5="DEBIL"),"DEBIL",AND(X5="MODERADO",Y5="FUERTE"),"MODERADO",AND(X5="MODERADO",Y5="MODERADO"),"MODERADO",AND(X5="MODERADO",Y5="DEBIL"),"DEBIL",AND(X5="DEBIL",Y5="FUERTE"),"DEBIL",AND(X5="DEBIL",Y5="MODERADO"),"DEBIL",AND(X5="DEBIL",Y5="DEBIL"),"DEBIL")),"")</f>
        <v>MODERADO</v>
      </c>
      <c r="AA5" s="116" t="str">
        <f>IF(AND(Z5="FUERTE"),"NO", "SI")</f>
        <v>SI</v>
      </c>
      <c r="AB5" s="236" t="s">
        <v>704</v>
      </c>
      <c r="AC5" s="319">
        <f>IF(AND(W5&gt;0,SUM(W6:W10)=0),W5,IF(AND(SUM(W5:W6)&gt;0,SUM(W7:W10)=0),AVERAGE(W5:W6),IF(AND(SUM(W5:W7)&gt;0,SUM(W8:W10)=0),AVERAGE(W5:W7),IF(AND(SUM(W5:W8)&gt;0,SUM(W9:W10)=0),AVERAGE(W5:W8),IF(AND(SUM(W5:W9)&gt;0,W10=0),AVERAGE(W5:W9),AVERAGE(W5:W10))))))</f>
        <v>100</v>
      </c>
      <c r="AD5" s="319" t="str">
        <f>IF(AND(AC5&gt;=50,AC5&lt;=99),"MODERADO",IF(AND(AC5=100), "FUERTE",IF(AND(AC5&lt;50), "DEBIL")))</f>
        <v>FUERTE</v>
      </c>
      <c r="AE5" s="320" t="s">
        <v>147</v>
      </c>
      <c r="AF5" s="320" t="s">
        <v>441</v>
      </c>
      <c r="AG5" s="329">
        <f>IFERROR(_xlfn.IFS(AND(AD5="MODERADO",AE5="Directamente"),1,AND(AD5="FUERTE",AE5="Directamente"),2),"0")</f>
        <v>2</v>
      </c>
      <c r="AH5" s="329">
        <f>IFERROR(_xlfn.IFS(AND(AD5="MODERADO",AF5="Directamente"),1,AND(AD5="FUERTE",AF5="Directamente"),2,AND(AD5="FUERTE",AF5="Indirectamente"),1),"0")</f>
        <v>1</v>
      </c>
      <c r="AI5" s="325">
        <v>1</v>
      </c>
      <c r="AJ5" s="325">
        <v>3</v>
      </c>
      <c r="AK5" s="321">
        <f>+(AI5*AJ5)*4</f>
        <v>12</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26" t="s">
        <v>394</v>
      </c>
      <c r="AN5" s="237" t="s">
        <v>705</v>
      </c>
      <c r="AO5" s="237" t="s">
        <v>706</v>
      </c>
      <c r="AP5" s="227">
        <v>44650</v>
      </c>
      <c r="AQ5" s="166" t="s">
        <v>707</v>
      </c>
      <c r="AR5" s="188" t="s">
        <v>708</v>
      </c>
      <c r="AS5" s="114">
        <v>44691</v>
      </c>
      <c r="AT5" s="145"/>
      <c r="AU5" s="114"/>
      <c r="AV5" s="145"/>
      <c r="AW5" s="114"/>
      <c r="AX5" s="145"/>
      <c r="AY5" s="146"/>
      <c r="AZ5" s="166" t="s">
        <v>709</v>
      </c>
      <c r="BA5" s="188" t="s">
        <v>710</v>
      </c>
      <c r="BB5" s="237" t="s">
        <v>711</v>
      </c>
      <c r="BC5" s="164" t="s">
        <v>712</v>
      </c>
      <c r="BD5" s="164" t="s">
        <v>114</v>
      </c>
      <c r="BE5" s="145"/>
      <c r="BF5" s="145"/>
      <c r="BG5" s="146"/>
      <c r="BH5" s="114"/>
      <c r="BI5" s="114"/>
      <c r="BJ5" s="145"/>
      <c r="BK5" s="145"/>
      <c r="BL5" s="146"/>
      <c r="BM5" s="114"/>
      <c r="BN5" s="114"/>
      <c r="BO5" s="145"/>
      <c r="BP5" s="145"/>
      <c r="BQ5" s="146"/>
      <c r="BR5" s="114"/>
      <c r="BS5" s="114"/>
      <c r="BT5" s="166" t="s">
        <v>713</v>
      </c>
      <c r="BU5" s="145"/>
      <c r="BV5" s="145"/>
      <c r="BW5" s="145"/>
      <c r="BX5" s="164">
        <v>44676</v>
      </c>
      <c r="BY5" s="188" t="s">
        <v>714</v>
      </c>
      <c r="BZ5" s="188" t="s">
        <v>715</v>
      </c>
      <c r="CA5" s="114">
        <v>44684</v>
      </c>
      <c r="CB5" s="145" t="s">
        <v>778</v>
      </c>
      <c r="CC5" s="146" t="s">
        <v>716</v>
      </c>
      <c r="CD5" s="145" t="s">
        <v>717</v>
      </c>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row>
    <row r="6" spans="1:108" ht="34.5" thickTop="1" thickBot="1" x14ac:dyDescent="0.35">
      <c r="A6" s="314"/>
      <c r="B6" s="335"/>
      <c r="C6" s="335"/>
      <c r="D6" s="335"/>
      <c r="E6" s="335"/>
      <c r="F6" s="335"/>
      <c r="G6" s="335"/>
      <c r="H6" s="340"/>
      <c r="I6" s="343"/>
      <c r="J6" s="345"/>
      <c r="K6" s="335"/>
      <c r="L6" s="321"/>
      <c r="M6" s="323"/>
      <c r="N6" s="189">
        <v>2</v>
      </c>
      <c r="O6" s="235"/>
      <c r="P6" s="236"/>
      <c r="Q6" s="236"/>
      <c r="R6" s="236"/>
      <c r="S6" s="236"/>
      <c r="T6" s="236"/>
      <c r="U6" s="236"/>
      <c r="V6" s="236"/>
      <c r="W6" s="116">
        <f t="shared" ref="W6:W64" si="1">SUM(P6:V6)</f>
        <v>0</v>
      </c>
      <c r="X6" s="117" t="str">
        <f t="shared" si="0"/>
        <v>DEBIL</v>
      </c>
      <c r="Y6" s="168"/>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16" t="str">
        <f t="shared" ref="AA6:AA64" si="3">IF(AND(Z6="FUERTE"),"NO", "SI")</f>
        <v>SI</v>
      </c>
      <c r="AB6" s="236"/>
      <c r="AC6" s="319"/>
      <c r="AD6" s="319"/>
      <c r="AE6" s="320"/>
      <c r="AF6" s="320"/>
      <c r="AG6" s="329"/>
      <c r="AH6" s="329"/>
      <c r="AI6" s="325"/>
      <c r="AJ6" s="325"/>
      <c r="AK6" s="321"/>
      <c r="AL6" s="323"/>
      <c r="AM6" s="327"/>
      <c r="AN6" s="237"/>
      <c r="AO6" s="237"/>
      <c r="AP6" s="227"/>
      <c r="AQ6" s="164"/>
      <c r="AR6" s="188"/>
      <c r="AS6" s="114"/>
      <c r="AT6" s="145"/>
      <c r="AU6" s="114"/>
      <c r="AV6" s="145"/>
      <c r="AW6" s="114"/>
      <c r="AX6" s="145"/>
      <c r="AY6" s="146"/>
      <c r="AZ6" s="188"/>
      <c r="BA6" s="188"/>
      <c r="BB6" s="189"/>
      <c r="BC6" s="164"/>
      <c r="BD6" s="164"/>
      <c r="BE6" s="145"/>
      <c r="BF6" s="145"/>
      <c r="BG6" s="146"/>
      <c r="BH6" s="114"/>
      <c r="BI6" s="114"/>
      <c r="BJ6" s="145"/>
      <c r="BK6" s="145"/>
      <c r="BL6" s="146"/>
      <c r="BM6" s="114"/>
      <c r="BN6" s="114"/>
      <c r="BO6" s="145"/>
      <c r="BP6" s="145"/>
      <c r="BQ6" s="146"/>
      <c r="BR6" s="114"/>
      <c r="BS6" s="114"/>
      <c r="BT6" s="166" t="s">
        <v>718</v>
      </c>
      <c r="BU6" s="145"/>
      <c r="BV6" s="145"/>
      <c r="BW6" s="145"/>
      <c r="BX6" s="164"/>
      <c r="BY6" s="188"/>
      <c r="BZ6" s="188"/>
      <c r="CA6" s="114"/>
      <c r="CB6" s="145"/>
      <c r="CC6" s="146"/>
      <c r="CD6" s="145"/>
      <c r="CE6" s="2"/>
      <c r="CF6" s="2"/>
      <c r="CG6" s="2"/>
      <c r="CH6" s="2"/>
      <c r="CI6" s="2"/>
      <c r="CJ6" s="2"/>
      <c r="CK6" s="2"/>
      <c r="CL6" s="2"/>
      <c r="CM6" s="2"/>
      <c r="CN6" s="2"/>
      <c r="CO6" s="2"/>
      <c r="CP6" s="2"/>
      <c r="CQ6" s="2"/>
      <c r="CR6" s="2"/>
      <c r="CS6" s="2"/>
      <c r="CT6" s="2"/>
      <c r="CU6" s="2"/>
      <c r="CV6" s="2"/>
      <c r="CW6" s="2"/>
      <c r="CX6" s="2"/>
      <c r="CY6" s="2"/>
      <c r="CZ6" s="2"/>
      <c r="DA6" s="2"/>
      <c r="DB6" s="2"/>
      <c r="DC6" s="2"/>
      <c r="DD6" s="2"/>
    </row>
    <row r="7" spans="1:108" ht="21" customHeight="1" thickTop="1" thickBot="1" x14ac:dyDescent="0.35">
      <c r="A7" s="314"/>
      <c r="B7" s="335"/>
      <c r="C7" s="335"/>
      <c r="D7" s="335"/>
      <c r="E7" s="335"/>
      <c r="F7" s="335"/>
      <c r="G7" s="335"/>
      <c r="H7" s="340"/>
      <c r="I7" s="343"/>
      <c r="J7" s="345"/>
      <c r="K7" s="335"/>
      <c r="L7" s="321"/>
      <c r="M7" s="323"/>
      <c r="N7" s="189">
        <v>3</v>
      </c>
      <c r="O7" s="240"/>
      <c r="P7" s="236"/>
      <c r="Q7" s="236"/>
      <c r="R7" s="236"/>
      <c r="S7" s="236"/>
      <c r="T7" s="236"/>
      <c r="U7" s="236"/>
      <c r="V7" s="236"/>
      <c r="W7" s="116">
        <f t="shared" si="1"/>
        <v>0</v>
      </c>
      <c r="X7" s="117" t="str">
        <f t="shared" si="0"/>
        <v>DEBIL</v>
      </c>
      <c r="Y7" s="168"/>
      <c r="Z7" s="118" t="str">
        <f t="shared" si="2"/>
        <v/>
      </c>
      <c r="AA7" s="116" t="str">
        <f t="shared" si="3"/>
        <v>SI</v>
      </c>
      <c r="AB7" s="236"/>
      <c r="AC7" s="319"/>
      <c r="AD7" s="319"/>
      <c r="AE7" s="320"/>
      <c r="AF7" s="320"/>
      <c r="AG7" s="329"/>
      <c r="AH7" s="329"/>
      <c r="AI7" s="325"/>
      <c r="AJ7" s="325"/>
      <c r="AK7" s="321"/>
      <c r="AL7" s="323"/>
      <c r="AM7" s="327"/>
      <c r="AN7" s="237"/>
      <c r="AO7" s="241"/>
      <c r="AP7" s="227"/>
      <c r="AQ7" s="164"/>
      <c r="AR7" s="188"/>
      <c r="AS7" s="114"/>
      <c r="AT7" s="145"/>
      <c r="AU7" s="114"/>
      <c r="AV7" s="145"/>
      <c r="AW7" s="114"/>
      <c r="AX7" s="145"/>
      <c r="AY7" s="146"/>
      <c r="AZ7" s="188"/>
      <c r="BA7" s="188"/>
      <c r="BB7" s="189"/>
      <c r="BC7" s="164"/>
      <c r="BD7" s="164"/>
      <c r="BE7" s="145"/>
      <c r="BF7" s="145"/>
      <c r="BG7" s="146"/>
      <c r="BH7" s="114"/>
      <c r="BI7" s="114"/>
      <c r="BJ7" s="145"/>
      <c r="BK7" s="145"/>
      <c r="BL7" s="146"/>
      <c r="BM7" s="114"/>
      <c r="BN7" s="114"/>
      <c r="BO7" s="145"/>
      <c r="BP7" s="145"/>
      <c r="BQ7" s="146"/>
      <c r="BR7" s="114"/>
      <c r="BS7" s="114"/>
      <c r="BT7" s="164"/>
      <c r="BU7" s="145"/>
      <c r="BV7" s="145"/>
      <c r="BW7" s="145"/>
      <c r="BX7" s="164"/>
      <c r="BY7" s="188"/>
      <c r="BZ7" s="188"/>
      <c r="CA7" s="114"/>
      <c r="CB7" s="145"/>
      <c r="CC7" s="146"/>
      <c r="CD7" s="145"/>
      <c r="CE7" s="2"/>
      <c r="CF7" s="2"/>
      <c r="CG7" s="2"/>
      <c r="CH7" s="2"/>
      <c r="CI7" s="2"/>
      <c r="CJ7" s="2"/>
      <c r="CK7" s="2"/>
      <c r="CL7" s="2"/>
      <c r="CM7" s="2"/>
      <c r="CN7" s="2"/>
      <c r="CO7" s="2"/>
      <c r="CP7" s="2"/>
      <c r="CQ7" s="2"/>
      <c r="CR7" s="2"/>
      <c r="CS7" s="2"/>
      <c r="CT7" s="2"/>
      <c r="CU7" s="2"/>
      <c r="CV7" s="2"/>
      <c r="CW7" s="2"/>
      <c r="CX7" s="2"/>
      <c r="CY7" s="2"/>
      <c r="CZ7" s="2"/>
      <c r="DA7" s="2"/>
      <c r="DB7" s="2"/>
      <c r="DC7" s="2"/>
      <c r="DD7" s="2"/>
    </row>
    <row r="8" spans="1:108" ht="21" customHeight="1" thickTop="1" thickBot="1" x14ac:dyDescent="0.35">
      <c r="A8" s="314"/>
      <c r="B8" s="335"/>
      <c r="C8" s="335"/>
      <c r="D8" s="335"/>
      <c r="E8" s="335"/>
      <c r="F8" s="335"/>
      <c r="G8" s="335"/>
      <c r="H8" s="340"/>
      <c r="I8" s="343"/>
      <c r="J8" s="345"/>
      <c r="K8" s="335"/>
      <c r="L8" s="321"/>
      <c r="M8" s="323"/>
      <c r="N8" s="189">
        <v>4</v>
      </c>
      <c r="O8" s="235"/>
      <c r="P8" s="236"/>
      <c r="Q8" s="236"/>
      <c r="R8" s="236"/>
      <c r="S8" s="236"/>
      <c r="T8" s="236"/>
      <c r="U8" s="236"/>
      <c r="V8" s="236"/>
      <c r="W8" s="116">
        <f t="shared" si="1"/>
        <v>0</v>
      </c>
      <c r="X8" s="117" t="str">
        <f t="shared" si="0"/>
        <v>DEBIL</v>
      </c>
      <c r="Y8" s="168"/>
      <c r="Z8" s="118" t="str">
        <f t="shared" si="2"/>
        <v/>
      </c>
      <c r="AA8" s="116" t="str">
        <f t="shared" si="3"/>
        <v>SI</v>
      </c>
      <c r="AB8" s="236"/>
      <c r="AC8" s="319"/>
      <c r="AD8" s="319"/>
      <c r="AE8" s="320"/>
      <c r="AF8" s="320"/>
      <c r="AG8" s="329"/>
      <c r="AH8" s="329"/>
      <c r="AI8" s="325"/>
      <c r="AJ8" s="325"/>
      <c r="AK8" s="321"/>
      <c r="AL8" s="323"/>
      <c r="AM8" s="327"/>
      <c r="AN8" s="237"/>
      <c r="AO8" s="241"/>
      <c r="AP8" s="227"/>
      <c r="AQ8" s="164"/>
      <c r="AR8" s="188"/>
      <c r="AS8" s="114"/>
      <c r="AT8" s="145"/>
      <c r="AU8" s="114"/>
      <c r="AV8" s="145"/>
      <c r="AW8" s="114"/>
      <c r="AX8" s="145"/>
      <c r="AY8" s="146"/>
      <c r="AZ8" s="188"/>
      <c r="BA8" s="188"/>
      <c r="BB8" s="189"/>
      <c r="BC8" s="164"/>
      <c r="BD8" s="164"/>
      <c r="BE8" s="145"/>
      <c r="BF8" s="145"/>
      <c r="BG8" s="146"/>
      <c r="BH8" s="114"/>
      <c r="BI8" s="114"/>
      <c r="BJ8" s="145"/>
      <c r="BK8" s="145"/>
      <c r="BL8" s="146"/>
      <c r="BM8" s="114"/>
      <c r="BN8" s="114"/>
      <c r="BO8" s="145"/>
      <c r="BP8" s="145"/>
      <c r="BQ8" s="146"/>
      <c r="BR8" s="114"/>
      <c r="BS8" s="114"/>
      <c r="BT8" s="164"/>
      <c r="BU8" s="145"/>
      <c r="BV8" s="145"/>
      <c r="BW8" s="145"/>
      <c r="BX8" s="164"/>
      <c r="BY8" s="188"/>
      <c r="BZ8" s="188"/>
      <c r="CA8" s="114"/>
      <c r="CB8" s="145"/>
      <c r="CC8" s="146"/>
      <c r="CD8" s="145"/>
      <c r="CE8" s="2"/>
      <c r="CF8" s="2"/>
      <c r="CG8" s="2"/>
      <c r="CH8" s="2"/>
      <c r="CI8" s="2"/>
      <c r="CJ8" s="2"/>
      <c r="CK8" s="2"/>
      <c r="CL8" s="2"/>
      <c r="CM8" s="2"/>
      <c r="CN8" s="2"/>
      <c r="CO8" s="2"/>
      <c r="CP8" s="2"/>
      <c r="CQ8" s="2"/>
      <c r="CR8" s="2"/>
      <c r="CS8" s="2"/>
      <c r="CT8" s="2"/>
      <c r="CU8" s="2"/>
      <c r="CV8" s="2"/>
      <c r="CW8" s="2"/>
      <c r="CX8" s="2"/>
      <c r="CY8" s="2"/>
      <c r="CZ8" s="2"/>
      <c r="DA8" s="2"/>
      <c r="DB8" s="2"/>
      <c r="DC8" s="2"/>
      <c r="DD8" s="2"/>
    </row>
    <row r="9" spans="1:108" ht="21" customHeight="1" thickTop="1" thickBot="1" x14ac:dyDescent="0.35">
      <c r="A9" s="314"/>
      <c r="B9" s="335"/>
      <c r="C9" s="335"/>
      <c r="D9" s="335"/>
      <c r="E9" s="335"/>
      <c r="F9" s="335"/>
      <c r="G9" s="335"/>
      <c r="H9" s="340"/>
      <c r="I9" s="343"/>
      <c r="J9" s="345"/>
      <c r="K9" s="335"/>
      <c r="L9" s="321"/>
      <c r="M9" s="323"/>
      <c r="N9" s="189">
        <v>5</v>
      </c>
      <c r="O9" s="235"/>
      <c r="P9" s="236"/>
      <c r="Q9" s="236"/>
      <c r="R9" s="236"/>
      <c r="S9" s="236"/>
      <c r="T9" s="236"/>
      <c r="U9" s="236"/>
      <c r="V9" s="236"/>
      <c r="W9" s="116">
        <f t="shared" si="1"/>
        <v>0</v>
      </c>
      <c r="X9" s="117" t="str">
        <f t="shared" si="0"/>
        <v>DEBIL</v>
      </c>
      <c r="Y9" s="168"/>
      <c r="Z9" s="118" t="str">
        <f t="shared" si="2"/>
        <v/>
      </c>
      <c r="AA9" s="116" t="str">
        <f t="shared" si="3"/>
        <v>SI</v>
      </c>
      <c r="AB9" s="236"/>
      <c r="AC9" s="319"/>
      <c r="AD9" s="319"/>
      <c r="AE9" s="320"/>
      <c r="AF9" s="320"/>
      <c r="AG9" s="329"/>
      <c r="AH9" s="329"/>
      <c r="AI9" s="325"/>
      <c r="AJ9" s="325"/>
      <c r="AK9" s="321"/>
      <c r="AL9" s="323"/>
      <c r="AM9" s="327"/>
      <c r="AN9" s="237"/>
      <c r="AO9" s="241"/>
      <c r="AP9" s="227"/>
      <c r="AQ9" s="164"/>
      <c r="AR9" s="188"/>
      <c r="AS9" s="114"/>
      <c r="AT9" s="145"/>
      <c r="AU9" s="114"/>
      <c r="AV9" s="145"/>
      <c r="AW9" s="114"/>
      <c r="AX9" s="145"/>
      <c r="AY9" s="146"/>
      <c r="AZ9" s="188"/>
      <c r="BA9" s="188"/>
      <c r="BB9" s="189"/>
      <c r="BC9" s="164"/>
      <c r="BD9" s="164"/>
      <c r="BE9" s="145"/>
      <c r="BF9" s="145"/>
      <c r="BG9" s="146"/>
      <c r="BH9" s="114"/>
      <c r="BI9" s="114"/>
      <c r="BJ9" s="145"/>
      <c r="BK9" s="145"/>
      <c r="BL9" s="146"/>
      <c r="BM9" s="114"/>
      <c r="BN9" s="114"/>
      <c r="BO9" s="145"/>
      <c r="BP9" s="145"/>
      <c r="BQ9" s="146"/>
      <c r="BR9" s="114"/>
      <c r="BS9" s="114"/>
      <c r="BT9" s="164"/>
      <c r="BU9" s="145"/>
      <c r="BV9" s="145"/>
      <c r="BW9" s="145"/>
      <c r="BX9" s="164"/>
      <c r="BY9" s="188"/>
      <c r="BZ9" s="188"/>
      <c r="CA9" s="114"/>
      <c r="CB9" s="145"/>
      <c r="CC9" s="146"/>
      <c r="CD9" s="145"/>
      <c r="CE9" s="2"/>
      <c r="CF9" s="2"/>
      <c r="CG9" s="2"/>
      <c r="CH9" s="2"/>
      <c r="CI9" s="2"/>
      <c r="CJ9" s="2"/>
      <c r="CK9" s="2"/>
      <c r="CL9" s="2"/>
      <c r="CM9" s="2"/>
      <c r="CN9" s="2"/>
      <c r="CO9" s="2"/>
      <c r="CP9" s="2"/>
      <c r="CQ9" s="2"/>
      <c r="CR9" s="2"/>
      <c r="CS9" s="2"/>
      <c r="CT9" s="2"/>
      <c r="CU9" s="2"/>
      <c r="CV9" s="2"/>
      <c r="CW9" s="2"/>
      <c r="CX9" s="2"/>
      <c r="CY9" s="2"/>
      <c r="CZ9" s="2"/>
      <c r="DA9" s="2"/>
      <c r="DB9" s="2"/>
      <c r="DC9" s="2"/>
      <c r="DD9" s="2"/>
    </row>
    <row r="10" spans="1:108" ht="21" customHeight="1" thickTop="1" thickBot="1" x14ac:dyDescent="0.35">
      <c r="A10" s="314"/>
      <c r="B10" s="336"/>
      <c r="C10" s="336"/>
      <c r="D10" s="336"/>
      <c r="E10" s="336"/>
      <c r="F10" s="336"/>
      <c r="G10" s="336"/>
      <c r="H10" s="341"/>
      <c r="I10" s="343"/>
      <c r="J10" s="346"/>
      <c r="K10" s="336"/>
      <c r="L10" s="321"/>
      <c r="M10" s="324"/>
      <c r="N10" s="189">
        <v>6</v>
      </c>
      <c r="O10" s="235"/>
      <c r="P10" s="236"/>
      <c r="Q10" s="236"/>
      <c r="R10" s="236"/>
      <c r="S10" s="236"/>
      <c r="T10" s="236"/>
      <c r="U10" s="236"/>
      <c r="V10" s="236"/>
      <c r="W10" s="116">
        <f t="shared" si="1"/>
        <v>0</v>
      </c>
      <c r="X10" s="117" t="str">
        <f t="shared" si="0"/>
        <v>DEBIL</v>
      </c>
      <c r="Y10" s="168"/>
      <c r="Z10" s="118" t="str">
        <f t="shared" si="2"/>
        <v/>
      </c>
      <c r="AA10" s="116" t="str">
        <f t="shared" si="3"/>
        <v>SI</v>
      </c>
      <c r="AB10" s="236"/>
      <c r="AC10" s="319"/>
      <c r="AD10" s="319"/>
      <c r="AE10" s="320"/>
      <c r="AF10" s="320"/>
      <c r="AG10" s="329"/>
      <c r="AH10" s="329"/>
      <c r="AI10" s="325"/>
      <c r="AJ10" s="325"/>
      <c r="AK10" s="321"/>
      <c r="AL10" s="324"/>
      <c r="AM10" s="328"/>
      <c r="AN10" s="237"/>
      <c r="AO10" s="241"/>
      <c r="AP10" s="227"/>
      <c r="AQ10" s="164"/>
      <c r="AR10" s="188"/>
      <c r="AS10" s="114"/>
      <c r="AT10" s="145"/>
      <c r="AU10" s="114"/>
      <c r="AV10" s="145"/>
      <c r="AW10" s="114"/>
      <c r="AX10" s="145"/>
      <c r="AY10" s="146"/>
      <c r="AZ10" s="188"/>
      <c r="BA10" s="188"/>
      <c r="BB10" s="189"/>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88"/>
      <c r="BZ10" s="188"/>
      <c r="CA10" s="114"/>
      <c r="CB10" s="145"/>
      <c r="CC10" s="146"/>
      <c r="CD10" s="145"/>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row>
    <row r="11" spans="1:108" ht="128.25" customHeight="1" thickTop="1" thickBot="1" x14ac:dyDescent="0.35">
      <c r="A11" s="314">
        <v>2</v>
      </c>
      <c r="B11" s="334" t="s">
        <v>419</v>
      </c>
      <c r="C11" s="334" t="s">
        <v>699</v>
      </c>
      <c r="D11" s="334" t="s">
        <v>700</v>
      </c>
      <c r="E11" s="334" t="str">
        <f>+[3]CONTEXTO!J24</f>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
      <c r="F11" s="334" t="s">
        <v>103</v>
      </c>
      <c r="G11" s="334" t="s">
        <v>719</v>
      </c>
      <c r="H11" s="334" t="s">
        <v>720</v>
      </c>
      <c r="I11" s="337" t="s">
        <v>144</v>
      </c>
      <c r="J11" s="338">
        <v>1</v>
      </c>
      <c r="K11" s="338">
        <v>4</v>
      </c>
      <c r="L11" s="321">
        <f>+(J11*K11)*4</f>
        <v>16</v>
      </c>
      <c r="M11" s="322"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89">
        <v>1</v>
      </c>
      <c r="O11" s="235" t="s">
        <v>721</v>
      </c>
      <c r="P11" s="236">
        <v>15</v>
      </c>
      <c r="Q11" s="236">
        <v>15</v>
      </c>
      <c r="R11" s="236">
        <v>15</v>
      </c>
      <c r="S11" s="236">
        <v>15</v>
      </c>
      <c r="T11" s="236">
        <v>15</v>
      </c>
      <c r="U11" s="236">
        <v>15</v>
      </c>
      <c r="V11" s="236">
        <v>10</v>
      </c>
      <c r="W11" s="116">
        <f t="shared" si="1"/>
        <v>100</v>
      </c>
      <c r="X11" s="117" t="str">
        <f t="shared" si="0"/>
        <v>FUERTE</v>
      </c>
      <c r="Y11" s="168" t="s">
        <v>438</v>
      </c>
      <c r="Z11" s="118" t="str">
        <f t="shared" si="2"/>
        <v>MODERADO</v>
      </c>
      <c r="AA11" s="116" t="str">
        <f t="shared" si="3"/>
        <v>SI</v>
      </c>
      <c r="AB11" s="236" t="s">
        <v>722</v>
      </c>
      <c r="AC11" s="319">
        <f>IF(AND(W11&gt;0,SUM(W12:W16)=0),W11,IF(AND(SUM(W11:W12)&gt;0,SUM(W13:W16)=0),AVERAGE(W11:W12),IF(AND(SUM(W11:W13)&gt;0,SUM(W14:W16)=0),AVERAGE(W11:W13),IF(AND(SUM(W11:W14)&gt;0,SUM(W15:W16)=0),AVERAGE(W11:W14),IF(AND(SUM(W11:W15)&gt;0,W16=0),AVERAGE(W11:W15),AVERAGE(W11:W16))))))</f>
        <v>100</v>
      </c>
      <c r="AD11" s="319" t="str">
        <f>IF(AND(AC11&gt;=50,AC11&lt;=99),"MODERADO",IF(AND(AC11=100), "FUERTE",IF(AND(AC11&lt;50), "DEBIL")))</f>
        <v>FUERTE</v>
      </c>
      <c r="AE11" s="331" t="s">
        <v>147</v>
      </c>
      <c r="AF11" s="331" t="s">
        <v>441</v>
      </c>
      <c r="AG11" s="329">
        <f>IFERROR(_xlfn.IFS(AND(AD11="MODERADO",AE11="Directamente"),1,AND(AD11="FUERTE",AE11="Directamente"),2),"0")</f>
        <v>2</v>
      </c>
      <c r="AH11" s="329">
        <f>IFERROR(_xlfn.IFS(AND(AD11="MODERADO",AF11="Directamente"),1,AND(AD11="FUERTE",AF11="Directamente"),2,AND(AD11="FUERTE",AF11="Indirectamente"),1),"0")</f>
        <v>1</v>
      </c>
      <c r="AI11" s="325">
        <v>1</v>
      </c>
      <c r="AJ11" s="325">
        <v>3</v>
      </c>
      <c r="AK11" s="321">
        <f>+(AI11*AJ11)*4</f>
        <v>12</v>
      </c>
      <c r="AL11" s="322"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326" t="s">
        <v>394</v>
      </c>
      <c r="AN11" s="237" t="s">
        <v>723</v>
      </c>
      <c r="AO11" s="237" t="s">
        <v>724</v>
      </c>
      <c r="AP11" s="227">
        <v>44926</v>
      </c>
      <c r="AQ11" s="166" t="s">
        <v>725</v>
      </c>
      <c r="AR11" s="188" t="s">
        <v>726</v>
      </c>
      <c r="AS11" s="114"/>
      <c r="AT11" s="145"/>
      <c r="AU11" s="114"/>
      <c r="AV11" s="145"/>
      <c r="AW11" s="114"/>
      <c r="AX11" s="145"/>
      <c r="AY11" s="146"/>
      <c r="AZ11" s="166">
        <v>44651</v>
      </c>
      <c r="BA11" s="188" t="s">
        <v>727</v>
      </c>
      <c r="BB11" s="188" t="s">
        <v>728</v>
      </c>
      <c r="BC11" s="164" t="s">
        <v>448</v>
      </c>
      <c r="BD11" s="164" t="s">
        <v>114</v>
      </c>
      <c r="BE11" s="145"/>
      <c r="BF11" s="145"/>
      <c r="BG11" s="146"/>
      <c r="BH11" s="114"/>
      <c r="BI11" s="114"/>
      <c r="BJ11" s="145"/>
      <c r="BK11" s="145"/>
      <c r="BL11" s="146"/>
      <c r="BM11" s="114"/>
      <c r="BN11" s="114"/>
      <c r="BO11" s="145"/>
      <c r="BP11" s="145"/>
      <c r="BQ11" s="146"/>
      <c r="BR11" s="114"/>
      <c r="BS11" s="114"/>
      <c r="BT11" s="166" t="s">
        <v>713</v>
      </c>
      <c r="BU11" s="145"/>
      <c r="BV11" s="145"/>
      <c r="BW11" s="145"/>
      <c r="BX11" s="164">
        <v>44676</v>
      </c>
      <c r="BY11" s="188" t="s">
        <v>729</v>
      </c>
      <c r="BZ11" s="188" t="s">
        <v>730</v>
      </c>
      <c r="CA11" s="114">
        <v>44684</v>
      </c>
      <c r="CB11" s="145" t="s">
        <v>731</v>
      </c>
      <c r="CC11" s="146" t="s">
        <v>716</v>
      </c>
      <c r="CD11" s="145" t="s">
        <v>732</v>
      </c>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row>
    <row r="12" spans="1:108" ht="165.75" customHeight="1" thickTop="1" thickBot="1" x14ac:dyDescent="0.35">
      <c r="A12" s="314"/>
      <c r="B12" s="335"/>
      <c r="C12" s="335"/>
      <c r="D12" s="335"/>
      <c r="E12" s="335"/>
      <c r="F12" s="335"/>
      <c r="G12" s="335"/>
      <c r="H12" s="335"/>
      <c r="I12" s="335"/>
      <c r="J12" s="335"/>
      <c r="K12" s="335"/>
      <c r="L12" s="321"/>
      <c r="M12" s="323"/>
      <c r="N12" s="189">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32"/>
      <c r="AF12" s="332"/>
      <c r="AG12" s="329"/>
      <c r="AH12" s="329"/>
      <c r="AI12" s="325"/>
      <c r="AJ12" s="325"/>
      <c r="AK12" s="321"/>
      <c r="AL12" s="323"/>
      <c r="AM12" s="327"/>
      <c r="AN12" s="237" t="s">
        <v>733</v>
      </c>
      <c r="AO12" s="237" t="s">
        <v>734</v>
      </c>
      <c r="AP12" s="227">
        <v>44926</v>
      </c>
      <c r="AQ12" s="166" t="s">
        <v>725</v>
      </c>
      <c r="AR12" s="188" t="s">
        <v>735</v>
      </c>
      <c r="AS12" s="114"/>
      <c r="AT12" s="145"/>
      <c r="AU12" s="114"/>
      <c r="AV12" s="145"/>
      <c r="AW12" s="114"/>
      <c r="AX12" s="145"/>
      <c r="AY12" s="146"/>
      <c r="AZ12" s="188"/>
      <c r="BA12" s="188"/>
      <c r="BB12" s="189"/>
      <c r="BC12" s="164"/>
      <c r="BD12" s="164"/>
      <c r="BE12" s="145"/>
      <c r="BF12" s="145"/>
      <c r="BG12" s="146"/>
      <c r="BH12" s="114"/>
      <c r="BI12" s="114"/>
      <c r="BJ12" s="145"/>
      <c r="BK12" s="145"/>
      <c r="BL12" s="146"/>
      <c r="BM12" s="114"/>
      <c r="BN12" s="114"/>
      <c r="BO12" s="145"/>
      <c r="BP12" s="145"/>
      <c r="BQ12" s="146"/>
      <c r="BR12" s="114"/>
      <c r="BS12" s="114"/>
      <c r="BT12" s="166" t="s">
        <v>718</v>
      </c>
      <c r="BU12" s="145"/>
      <c r="BV12" s="145"/>
      <c r="BW12" s="145"/>
      <c r="BX12" s="164">
        <v>44676</v>
      </c>
      <c r="BY12" s="188"/>
      <c r="BZ12" s="188" t="s">
        <v>736</v>
      </c>
      <c r="CA12" s="114">
        <v>44684</v>
      </c>
      <c r="CB12" s="145" t="s">
        <v>737</v>
      </c>
      <c r="CC12" s="146" t="s">
        <v>738</v>
      </c>
      <c r="CD12" s="145" t="s">
        <v>739</v>
      </c>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row>
    <row r="13" spans="1:108" ht="21" customHeight="1" thickTop="1" thickBot="1" x14ac:dyDescent="0.35">
      <c r="A13" s="314"/>
      <c r="B13" s="335"/>
      <c r="C13" s="335"/>
      <c r="D13" s="335"/>
      <c r="E13" s="335"/>
      <c r="F13" s="335"/>
      <c r="G13" s="335"/>
      <c r="H13" s="335"/>
      <c r="I13" s="335"/>
      <c r="J13" s="335"/>
      <c r="K13" s="335"/>
      <c r="L13" s="321"/>
      <c r="M13" s="323"/>
      <c r="N13" s="189">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32"/>
      <c r="AF13" s="332"/>
      <c r="AG13" s="329"/>
      <c r="AH13" s="329"/>
      <c r="AI13" s="325"/>
      <c r="AJ13" s="325"/>
      <c r="AK13" s="321"/>
      <c r="AL13" s="323"/>
      <c r="AM13" s="327"/>
      <c r="AO13" s="189"/>
      <c r="AP13" s="164"/>
      <c r="AQ13" s="164"/>
      <c r="AR13" s="188"/>
      <c r="AS13" s="114"/>
      <c r="AT13" s="145"/>
      <c r="AU13" s="114"/>
      <c r="AV13" s="145"/>
      <c r="AW13" s="114"/>
      <c r="AX13" s="145"/>
      <c r="AY13" s="146"/>
      <c r="AZ13" s="188"/>
      <c r="BA13" s="188"/>
      <c r="BB13" s="189"/>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88"/>
      <c r="BZ13" s="188"/>
      <c r="CA13" s="114"/>
      <c r="CB13" s="145"/>
      <c r="CC13" s="146"/>
      <c r="CD13" s="145"/>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row>
    <row r="14" spans="1:108" ht="21" customHeight="1" thickTop="1" thickBot="1" x14ac:dyDescent="0.35">
      <c r="A14" s="314"/>
      <c r="B14" s="335"/>
      <c r="C14" s="335"/>
      <c r="D14" s="335"/>
      <c r="E14" s="335"/>
      <c r="F14" s="335"/>
      <c r="G14" s="335"/>
      <c r="H14" s="335"/>
      <c r="I14" s="335"/>
      <c r="J14" s="335"/>
      <c r="K14" s="335"/>
      <c r="L14" s="321"/>
      <c r="M14" s="323"/>
      <c r="N14" s="189">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32"/>
      <c r="AF14" s="332"/>
      <c r="AG14" s="329"/>
      <c r="AH14" s="329"/>
      <c r="AI14" s="325"/>
      <c r="AJ14" s="325"/>
      <c r="AK14" s="321"/>
      <c r="AL14" s="323"/>
      <c r="AM14" s="327"/>
      <c r="AN14" s="188"/>
      <c r="AO14" s="189"/>
      <c r="AP14" s="164"/>
      <c r="AQ14" s="164"/>
      <c r="AR14" s="188"/>
      <c r="AS14" s="114"/>
      <c r="AT14" s="145"/>
      <c r="AU14" s="114"/>
      <c r="AV14" s="145"/>
      <c r="AW14" s="114"/>
      <c r="AX14" s="145"/>
      <c r="AY14" s="146"/>
      <c r="AZ14" s="188"/>
      <c r="BA14" s="188"/>
      <c r="BB14" s="189"/>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88"/>
      <c r="BZ14" s="188"/>
      <c r="CA14" s="114"/>
      <c r="CB14" s="145"/>
      <c r="CC14" s="146"/>
      <c r="CD14" s="145"/>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row>
    <row r="15" spans="1:108" ht="21" customHeight="1" thickTop="1" thickBot="1" x14ac:dyDescent="0.35">
      <c r="A15" s="314"/>
      <c r="B15" s="335"/>
      <c r="C15" s="335"/>
      <c r="D15" s="335"/>
      <c r="E15" s="335"/>
      <c r="F15" s="335"/>
      <c r="G15" s="335"/>
      <c r="H15" s="335"/>
      <c r="I15" s="335"/>
      <c r="J15" s="335"/>
      <c r="K15" s="335"/>
      <c r="L15" s="321"/>
      <c r="M15" s="323"/>
      <c r="N15" s="189">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32"/>
      <c r="AF15" s="332"/>
      <c r="AG15" s="329"/>
      <c r="AH15" s="329"/>
      <c r="AI15" s="325"/>
      <c r="AJ15" s="325"/>
      <c r="AK15" s="321"/>
      <c r="AL15" s="323"/>
      <c r="AM15" s="327"/>
      <c r="AN15" s="188"/>
      <c r="AO15" s="189"/>
      <c r="AP15" s="164"/>
      <c r="AQ15" s="164"/>
      <c r="AR15" s="188"/>
      <c r="AS15" s="114"/>
      <c r="AT15" s="145"/>
      <c r="AU15" s="114"/>
      <c r="AV15" s="145"/>
      <c r="AW15" s="114"/>
      <c r="AX15" s="145"/>
      <c r="AY15" s="146"/>
      <c r="AZ15" s="188"/>
      <c r="BA15" s="188"/>
      <c r="BB15" s="189"/>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88"/>
      <c r="BZ15" s="188"/>
      <c r="CA15" s="114"/>
      <c r="CB15" s="145"/>
      <c r="CC15" s="146"/>
      <c r="CD15" s="145"/>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row>
    <row r="16" spans="1:108" ht="21" customHeight="1" thickTop="1" thickBot="1" x14ac:dyDescent="0.35">
      <c r="A16" s="314"/>
      <c r="B16" s="336"/>
      <c r="C16" s="336"/>
      <c r="D16" s="336"/>
      <c r="E16" s="336"/>
      <c r="F16" s="336"/>
      <c r="G16" s="336"/>
      <c r="H16" s="336"/>
      <c r="I16" s="336"/>
      <c r="J16" s="336"/>
      <c r="K16" s="336"/>
      <c r="L16" s="321"/>
      <c r="M16" s="324"/>
      <c r="N16" s="189">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33"/>
      <c r="AF16" s="333"/>
      <c r="AG16" s="329"/>
      <c r="AH16" s="329"/>
      <c r="AI16" s="325"/>
      <c r="AJ16" s="325"/>
      <c r="AK16" s="321"/>
      <c r="AL16" s="324"/>
      <c r="AM16" s="328"/>
      <c r="AN16" s="188"/>
      <c r="AO16" s="189"/>
      <c r="AP16" s="164"/>
      <c r="AQ16" s="164"/>
      <c r="AR16" s="188"/>
      <c r="AS16" s="114"/>
      <c r="AT16" s="145"/>
      <c r="AU16" s="114"/>
      <c r="AV16" s="145"/>
      <c r="AW16" s="114"/>
      <c r="AX16" s="145"/>
      <c r="AY16" s="146"/>
      <c r="AZ16" s="188"/>
      <c r="BA16" s="188"/>
      <c r="BB16" s="189"/>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88"/>
      <c r="BZ16" s="188"/>
      <c r="CA16" s="114"/>
      <c r="CB16" s="145"/>
      <c r="CC16" s="146"/>
      <c r="CD16" s="145"/>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89">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88"/>
      <c r="AO17" s="189"/>
      <c r="AP17" s="164"/>
      <c r="AQ17" s="164"/>
      <c r="AR17" s="188"/>
      <c r="AS17" s="114"/>
      <c r="AT17" s="145"/>
      <c r="AU17" s="114"/>
      <c r="AV17" s="145"/>
      <c r="AW17" s="114"/>
      <c r="AX17" s="145"/>
      <c r="AY17" s="146"/>
      <c r="AZ17" s="188"/>
      <c r="BA17" s="188"/>
      <c r="BB17" s="189"/>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88"/>
      <c r="BZ17" s="188"/>
      <c r="CA17" s="114"/>
      <c r="CB17" s="145"/>
      <c r="CC17" s="146"/>
      <c r="CD17" s="145"/>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row>
    <row r="18" spans="1:108" ht="21" hidden="1" customHeight="1" thickTop="1" thickBot="1" x14ac:dyDescent="0.35">
      <c r="A18" s="314"/>
      <c r="B18" s="315"/>
      <c r="C18" s="315"/>
      <c r="D18" s="315"/>
      <c r="E18" s="316"/>
      <c r="F18" s="315"/>
      <c r="G18" s="315"/>
      <c r="H18" s="315"/>
      <c r="I18" s="315"/>
      <c r="J18" s="314"/>
      <c r="K18" s="314"/>
      <c r="L18" s="321"/>
      <c r="M18" s="323"/>
      <c r="N18" s="189">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88"/>
      <c r="AO18" s="189"/>
      <c r="AP18" s="164"/>
      <c r="AQ18" s="164"/>
      <c r="AR18" s="188"/>
      <c r="AS18" s="114"/>
      <c r="AT18" s="145"/>
      <c r="AU18" s="114"/>
      <c r="AV18" s="145"/>
      <c r="AW18" s="114"/>
      <c r="AX18" s="145"/>
      <c r="AY18" s="146"/>
      <c r="AZ18" s="188"/>
      <c r="BA18" s="188"/>
      <c r="BB18" s="189"/>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88"/>
      <c r="BZ18" s="188"/>
      <c r="CA18" s="114"/>
      <c r="CB18" s="145"/>
      <c r="CC18" s="146"/>
      <c r="CD18" s="145"/>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row>
    <row r="19" spans="1:108" ht="21" hidden="1" customHeight="1" thickTop="1" thickBot="1" x14ac:dyDescent="0.35">
      <c r="A19" s="314"/>
      <c r="B19" s="315"/>
      <c r="C19" s="315"/>
      <c r="D19" s="315"/>
      <c r="E19" s="316"/>
      <c r="F19" s="315"/>
      <c r="G19" s="315"/>
      <c r="H19" s="315"/>
      <c r="I19" s="315"/>
      <c r="J19" s="314"/>
      <c r="K19" s="314"/>
      <c r="L19" s="321"/>
      <c r="M19" s="323"/>
      <c r="N19" s="189">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88"/>
      <c r="AO19" s="189"/>
      <c r="AP19" s="164"/>
      <c r="AQ19" s="164"/>
      <c r="AR19" s="188"/>
      <c r="AS19" s="114"/>
      <c r="AT19" s="145"/>
      <c r="AU19" s="114"/>
      <c r="AV19" s="145"/>
      <c r="AW19" s="114"/>
      <c r="AX19" s="145"/>
      <c r="AY19" s="146"/>
      <c r="AZ19" s="188"/>
      <c r="BA19" s="188"/>
      <c r="BB19" s="189"/>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88"/>
      <c r="BZ19" s="188"/>
      <c r="CA19" s="114"/>
      <c r="CB19" s="145"/>
      <c r="CC19" s="146"/>
      <c r="CD19" s="145"/>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row>
    <row r="20" spans="1:108" ht="21" hidden="1" customHeight="1" thickTop="1" thickBot="1" x14ac:dyDescent="0.35">
      <c r="A20" s="314"/>
      <c r="B20" s="315"/>
      <c r="C20" s="315"/>
      <c r="D20" s="315"/>
      <c r="E20" s="316"/>
      <c r="F20" s="315"/>
      <c r="G20" s="315"/>
      <c r="H20" s="315"/>
      <c r="I20" s="315"/>
      <c r="J20" s="314"/>
      <c r="K20" s="314"/>
      <c r="L20" s="321"/>
      <c r="M20" s="323"/>
      <c r="N20" s="189">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88"/>
      <c r="AO20" s="189"/>
      <c r="AP20" s="164"/>
      <c r="AQ20" s="164"/>
      <c r="AR20" s="188"/>
      <c r="AS20" s="114"/>
      <c r="AT20" s="145"/>
      <c r="AU20" s="114"/>
      <c r="AV20" s="145"/>
      <c r="AW20" s="114"/>
      <c r="AX20" s="145"/>
      <c r="AY20" s="146"/>
      <c r="AZ20" s="188"/>
      <c r="BA20" s="188"/>
      <c r="BB20" s="189"/>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88"/>
      <c r="BZ20" s="188"/>
      <c r="CA20" s="114"/>
      <c r="CB20" s="145"/>
      <c r="CC20" s="146"/>
      <c r="CD20" s="145"/>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row>
    <row r="21" spans="1:108" ht="21" hidden="1" customHeight="1" thickTop="1" thickBot="1" x14ac:dyDescent="0.35">
      <c r="A21" s="314"/>
      <c r="B21" s="315"/>
      <c r="C21" s="315"/>
      <c r="D21" s="315"/>
      <c r="E21" s="316"/>
      <c r="F21" s="315"/>
      <c r="G21" s="315"/>
      <c r="H21" s="315"/>
      <c r="I21" s="315"/>
      <c r="J21" s="314"/>
      <c r="K21" s="314"/>
      <c r="L21" s="321"/>
      <c r="M21" s="323"/>
      <c r="N21" s="189">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88"/>
      <c r="AO21" s="189"/>
      <c r="AP21" s="164"/>
      <c r="AQ21" s="164"/>
      <c r="AR21" s="188"/>
      <c r="AS21" s="114"/>
      <c r="AT21" s="145"/>
      <c r="AU21" s="114"/>
      <c r="AV21" s="145"/>
      <c r="AW21" s="114"/>
      <c r="AX21" s="145"/>
      <c r="AY21" s="146"/>
      <c r="AZ21" s="188"/>
      <c r="BA21" s="188"/>
      <c r="BB21" s="189"/>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88"/>
      <c r="BZ21" s="188"/>
      <c r="CA21" s="114"/>
      <c r="CB21" s="145"/>
      <c r="CC21" s="146"/>
      <c r="CD21" s="145"/>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row>
    <row r="22" spans="1:108" ht="21" hidden="1" customHeight="1" thickTop="1" thickBot="1" x14ac:dyDescent="0.35">
      <c r="A22" s="314"/>
      <c r="B22" s="315"/>
      <c r="C22" s="315"/>
      <c r="D22" s="315"/>
      <c r="E22" s="316"/>
      <c r="F22" s="315"/>
      <c r="G22" s="315"/>
      <c r="H22" s="315"/>
      <c r="I22" s="315"/>
      <c r="J22" s="314"/>
      <c r="K22" s="314"/>
      <c r="L22" s="321"/>
      <c r="M22" s="324"/>
      <c r="N22" s="189">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88"/>
      <c r="AO22" s="189"/>
      <c r="AP22" s="164"/>
      <c r="AQ22" s="164"/>
      <c r="AR22" s="188"/>
      <c r="AS22" s="114"/>
      <c r="AT22" s="145"/>
      <c r="AU22" s="114"/>
      <c r="AV22" s="145"/>
      <c r="AW22" s="114"/>
      <c r="AX22" s="145"/>
      <c r="AY22" s="146"/>
      <c r="AZ22" s="188"/>
      <c r="BA22" s="188"/>
      <c r="BB22" s="189"/>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88"/>
      <c r="BZ22" s="188"/>
      <c r="CA22" s="114"/>
      <c r="CB22" s="145"/>
      <c r="CC22" s="146"/>
      <c r="CD22" s="145"/>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89">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88"/>
      <c r="AO23" s="189"/>
      <c r="AP23" s="164"/>
      <c r="AQ23" s="164"/>
      <c r="AR23" s="188"/>
      <c r="AS23" s="114"/>
      <c r="AT23" s="145"/>
      <c r="AU23" s="114"/>
      <c r="AV23" s="145"/>
      <c r="AW23" s="114"/>
      <c r="AX23" s="145"/>
      <c r="AY23" s="146"/>
      <c r="AZ23" s="188"/>
      <c r="BA23" s="188"/>
      <c r="BB23" s="189"/>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88"/>
      <c r="BZ23" s="188"/>
      <c r="CA23" s="114"/>
      <c r="CB23" s="145"/>
      <c r="CC23" s="146"/>
      <c r="CD23" s="145"/>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row>
    <row r="24" spans="1:108" ht="21" hidden="1" customHeight="1" thickTop="1" thickBot="1" x14ac:dyDescent="0.35">
      <c r="A24" s="314"/>
      <c r="B24" s="315"/>
      <c r="C24" s="315"/>
      <c r="D24" s="315"/>
      <c r="E24" s="316"/>
      <c r="F24" s="315"/>
      <c r="G24" s="315"/>
      <c r="H24" s="315"/>
      <c r="I24" s="315"/>
      <c r="J24" s="314"/>
      <c r="K24" s="314"/>
      <c r="L24" s="321"/>
      <c r="M24" s="323"/>
      <c r="N24" s="189">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88"/>
      <c r="AO24" s="189"/>
      <c r="AP24" s="164"/>
      <c r="AQ24" s="164"/>
      <c r="AR24" s="188"/>
      <c r="AS24" s="114"/>
      <c r="AT24" s="145"/>
      <c r="AU24" s="114"/>
      <c r="AV24" s="145"/>
      <c r="AW24" s="114"/>
      <c r="AX24" s="145"/>
      <c r="AY24" s="146"/>
      <c r="AZ24" s="188"/>
      <c r="BA24" s="188"/>
      <c r="BB24" s="189"/>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88"/>
      <c r="BZ24" s="188"/>
      <c r="CA24" s="114"/>
      <c r="CB24" s="145"/>
      <c r="CC24" s="146"/>
      <c r="CD24" s="145"/>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row>
    <row r="25" spans="1:108" ht="21" hidden="1" customHeight="1" thickTop="1" thickBot="1" x14ac:dyDescent="0.35">
      <c r="A25" s="314"/>
      <c r="B25" s="315"/>
      <c r="C25" s="315"/>
      <c r="D25" s="315"/>
      <c r="E25" s="316"/>
      <c r="F25" s="315"/>
      <c r="G25" s="315"/>
      <c r="H25" s="315"/>
      <c r="I25" s="315"/>
      <c r="J25" s="314"/>
      <c r="K25" s="314"/>
      <c r="L25" s="321"/>
      <c r="M25" s="323"/>
      <c r="N25" s="189">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88"/>
      <c r="AO25" s="189"/>
      <c r="AP25" s="164"/>
      <c r="AQ25" s="164"/>
      <c r="AR25" s="188"/>
      <c r="AS25" s="114"/>
      <c r="AT25" s="145"/>
      <c r="AU25" s="114"/>
      <c r="AV25" s="145"/>
      <c r="AW25" s="114"/>
      <c r="AX25" s="145"/>
      <c r="AY25" s="146"/>
      <c r="AZ25" s="188"/>
      <c r="BA25" s="188"/>
      <c r="BB25" s="189"/>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88"/>
      <c r="BZ25" s="188"/>
      <c r="CA25" s="114"/>
      <c r="CB25" s="145"/>
      <c r="CC25" s="146"/>
      <c r="CD25" s="145"/>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row>
    <row r="26" spans="1:108" ht="21" hidden="1" customHeight="1" thickTop="1" thickBot="1" x14ac:dyDescent="0.35">
      <c r="A26" s="314"/>
      <c r="B26" s="315"/>
      <c r="C26" s="315"/>
      <c r="D26" s="315"/>
      <c r="E26" s="316"/>
      <c r="F26" s="315"/>
      <c r="G26" s="315"/>
      <c r="H26" s="315"/>
      <c r="I26" s="315"/>
      <c r="J26" s="314"/>
      <c r="K26" s="314"/>
      <c r="L26" s="321"/>
      <c r="M26" s="323"/>
      <c r="N26" s="189">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88"/>
      <c r="AO26" s="189"/>
      <c r="AP26" s="164"/>
      <c r="AQ26" s="164"/>
      <c r="AR26" s="188"/>
      <c r="AS26" s="114"/>
      <c r="AT26" s="145"/>
      <c r="AU26" s="114"/>
      <c r="AV26" s="145"/>
      <c r="AW26" s="114"/>
      <c r="AX26" s="145"/>
      <c r="AY26" s="146"/>
      <c r="AZ26" s="188"/>
      <c r="BA26" s="188"/>
      <c r="BB26" s="189"/>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88"/>
      <c r="BZ26" s="188"/>
      <c r="CA26" s="114"/>
      <c r="CB26" s="145"/>
      <c r="CC26" s="146"/>
      <c r="CD26" s="145"/>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row>
    <row r="27" spans="1:108" ht="21" hidden="1" customHeight="1" thickTop="1" thickBot="1" x14ac:dyDescent="0.35">
      <c r="A27" s="314"/>
      <c r="B27" s="315"/>
      <c r="C27" s="315"/>
      <c r="D27" s="315"/>
      <c r="E27" s="316"/>
      <c r="F27" s="315"/>
      <c r="G27" s="315"/>
      <c r="H27" s="315"/>
      <c r="I27" s="315"/>
      <c r="J27" s="314"/>
      <c r="K27" s="314"/>
      <c r="L27" s="321"/>
      <c r="M27" s="323"/>
      <c r="N27" s="189">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88"/>
      <c r="AO27" s="189"/>
      <c r="AP27" s="164"/>
      <c r="AQ27" s="164"/>
      <c r="AR27" s="188"/>
      <c r="AS27" s="114"/>
      <c r="AT27" s="145"/>
      <c r="AU27" s="114"/>
      <c r="AV27" s="145"/>
      <c r="AW27" s="114"/>
      <c r="AX27" s="145"/>
      <c r="AY27" s="146"/>
      <c r="AZ27" s="188"/>
      <c r="BA27" s="188"/>
      <c r="BB27" s="189"/>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88"/>
      <c r="BZ27" s="188"/>
      <c r="CA27" s="114"/>
      <c r="CB27" s="145"/>
      <c r="CC27" s="146"/>
      <c r="CD27" s="145"/>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row>
    <row r="28" spans="1:108" ht="21" hidden="1" customHeight="1" thickTop="1" thickBot="1" x14ac:dyDescent="0.35">
      <c r="A28" s="314"/>
      <c r="B28" s="315"/>
      <c r="C28" s="315"/>
      <c r="D28" s="315"/>
      <c r="E28" s="316"/>
      <c r="F28" s="315"/>
      <c r="G28" s="315"/>
      <c r="H28" s="315"/>
      <c r="I28" s="315"/>
      <c r="J28" s="314"/>
      <c r="K28" s="314"/>
      <c r="L28" s="321"/>
      <c r="M28" s="324"/>
      <c r="N28" s="189">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88"/>
      <c r="AO28" s="189"/>
      <c r="AP28" s="164"/>
      <c r="AQ28" s="164"/>
      <c r="AR28" s="188"/>
      <c r="AS28" s="114"/>
      <c r="AT28" s="145"/>
      <c r="AU28" s="114"/>
      <c r="AV28" s="145"/>
      <c r="AW28" s="114"/>
      <c r="AX28" s="145"/>
      <c r="AY28" s="146"/>
      <c r="AZ28" s="188"/>
      <c r="BA28" s="188"/>
      <c r="BB28" s="189"/>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88"/>
      <c r="BZ28" s="188"/>
      <c r="CA28" s="114"/>
      <c r="CB28" s="145"/>
      <c r="CC28" s="146"/>
      <c r="CD28" s="145"/>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89">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88"/>
      <c r="AO29" s="189"/>
      <c r="AP29" s="164"/>
      <c r="AQ29" s="164"/>
      <c r="AR29" s="188"/>
      <c r="AS29" s="114"/>
      <c r="AT29" s="145"/>
      <c r="AU29" s="114"/>
      <c r="AV29" s="145"/>
      <c r="AW29" s="114"/>
      <c r="AX29" s="145"/>
      <c r="AY29" s="146"/>
      <c r="AZ29" s="188"/>
      <c r="BA29" s="188"/>
      <c r="BB29" s="189"/>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88"/>
      <c r="BZ29" s="188"/>
      <c r="CA29" s="114"/>
      <c r="CB29" s="145"/>
      <c r="CC29" s="146"/>
      <c r="CD29" s="145"/>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row>
    <row r="30" spans="1:108" ht="21" hidden="1" customHeight="1" thickTop="1" thickBot="1" x14ac:dyDescent="0.35">
      <c r="A30" s="314"/>
      <c r="B30" s="315"/>
      <c r="C30" s="315"/>
      <c r="D30" s="315"/>
      <c r="E30" s="316"/>
      <c r="F30" s="315"/>
      <c r="G30" s="315"/>
      <c r="H30" s="315"/>
      <c r="I30" s="315"/>
      <c r="J30" s="314"/>
      <c r="K30" s="314"/>
      <c r="L30" s="321"/>
      <c r="M30" s="323"/>
      <c r="N30" s="189">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88"/>
      <c r="AO30" s="189"/>
      <c r="AP30" s="164"/>
      <c r="AQ30" s="164"/>
      <c r="AR30" s="188"/>
      <c r="AS30" s="114"/>
      <c r="AT30" s="145"/>
      <c r="AU30" s="114"/>
      <c r="AV30" s="145"/>
      <c r="AW30" s="114"/>
      <c r="AX30" s="145"/>
      <c r="AY30" s="146"/>
      <c r="AZ30" s="188"/>
      <c r="BA30" s="188"/>
      <c r="BB30" s="189"/>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88"/>
      <c r="BZ30" s="188"/>
      <c r="CA30" s="114"/>
      <c r="CB30" s="145"/>
      <c r="CC30" s="146"/>
      <c r="CD30" s="145"/>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row>
    <row r="31" spans="1:108" ht="21" hidden="1" customHeight="1" thickTop="1" thickBot="1" x14ac:dyDescent="0.35">
      <c r="A31" s="314"/>
      <c r="B31" s="315"/>
      <c r="C31" s="315"/>
      <c r="D31" s="315"/>
      <c r="E31" s="316"/>
      <c r="F31" s="315"/>
      <c r="G31" s="315"/>
      <c r="H31" s="315"/>
      <c r="I31" s="315"/>
      <c r="J31" s="314"/>
      <c r="K31" s="314"/>
      <c r="L31" s="321"/>
      <c r="M31" s="323"/>
      <c r="N31" s="189">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88"/>
      <c r="AO31" s="189"/>
      <c r="AP31" s="164"/>
      <c r="AQ31" s="164"/>
      <c r="AR31" s="188"/>
      <c r="AS31" s="114"/>
      <c r="AT31" s="145"/>
      <c r="AU31" s="114"/>
      <c r="AV31" s="145"/>
      <c r="AW31" s="114"/>
      <c r="AX31" s="145"/>
      <c r="AY31" s="146"/>
      <c r="AZ31" s="188"/>
      <c r="BA31" s="188"/>
      <c r="BB31" s="189"/>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88"/>
      <c r="BZ31" s="188"/>
      <c r="CA31" s="114"/>
      <c r="CB31" s="145"/>
      <c r="CC31" s="146"/>
      <c r="CD31" s="145"/>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row>
    <row r="32" spans="1:108" ht="21" hidden="1" customHeight="1" thickTop="1" thickBot="1" x14ac:dyDescent="0.35">
      <c r="A32" s="314"/>
      <c r="B32" s="315"/>
      <c r="C32" s="315"/>
      <c r="D32" s="315"/>
      <c r="E32" s="316"/>
      <c r="F32" s="315"/>
      <c r="G32" s="315"/>
      <c r="H32" s="315"/>
      <c r="I32" s="315"/>
      <c r="J32" s="314"/>
      <c r="K32" s="314"/>
      <c r="L32" s="321"/>
      <c r="M32" s="323"/>
      <c r="N32" s="189">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88"/>
      <c r="AO32" s="189"/>
      <c r="AP32" s="164"/>
      <c r="AQ32" s="164"/>
      <c r="AR32" s="188"/>
      <c r="AS32" s="114"/>
      <c r="AT32" s="145"/>
      <c r="AU32" s="114"/>
      <c r="AV32" s="145"/>
      <c r="AW32" s="114"/>
      <c r="AX32" s="145"/>
      <c r="AY32" s="146"/>
      <c r="AZ32" s="188"/>
      <c r="BA32" s="188"/>
      <c r="BB32" s="189"/>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88"/>
      <c r="BZ32" s="188"/>
      <c r="CA32" s="114"/>
      <c r="CB32" s="145"/>
      <c r="CC32" s="146"/>
      <c r="CD32" s="145"/>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row>
    <row r="33" spans="1:108" ht="21" hidden="1" customHeight="1" thickTop="1" thickBot="1" x14ac:dyDescent="0.35">
      <c r="A33" s="314"/>
      <c r="B33" s="315"/>
      <c r="C33" s="315"/>
      <c r="D33" s="315"/>
      <c r="E33" s="316"/>
      <c r="F33" s="315"/>
      <c r="G33" s="315"/>
      <c r="H33" s="315"/>
      <c r="I33" s="315"/>
      <c r="J33" s="314"/>
      <c r="K33" s="314"/>
      <c r="L33" s="321"/>
      <c r="M33" s="323"/>
      <c r="N33" s="189">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88"/>
      <c r="AO33" s="189"/>
      <c r="AP33" s="164"/>
      <c r="AQ33" s="164"/>
      <c r="AR33" s="188"/>
      <c r="AS33" s="114"/>
      <c r="AT33" s="145"/>
      <c r="AU33" s="114"/>
      <c r="AV33" s="145"/>
      <c r="AW33" s="114"/>
      <c r="AX33" s="145"/>
      <c r="AY33" s="146"/>
      <c r="AZ33" s="188"/>
      <c r="BA33" s="188"/>
      <c r="BB33" s="189"/>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88"/>
      <c r="BZ33" s="188"/>
      <c r="CA33" s="114"/>
      <c r="CB33" s="145"/>
      <c r="CC33" s="146"/>
      <c r="CD33" s="145"/>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row>
    <row r="34" spans="1:108" ht="21" hidden="1" customHeight="1" thickTop="1" thickBot="1" x14ac:dyDescent="0.35">
      <c r="A34" s="314"/>
      <c r="B34" s="315"/>
      <c r="C34" s="315"/>
      <c r="D34" s="315"/>
      <c r="E34" s="316"/>
      <c r="F34" s="315"/>
      <c r="G34" s="315"/>
      <c r="H34" s="315"/>
      <c r="I34" s="315"/>
      <c r="J34" s="314"/>
      <c r="K34" s="314"/>
      <c r="L34" s="321"/>
      <c r="M34" s="324"/>
      <c r="N34" s="189">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88"/>
      <c r="AO34" s="189"/>
      <c r="AP34" s="164"/>
      <c r="AQ34" s="164"/>
      <c r="AR34" s="188"/>
      <c r="AS34" s="114"/>
      <c r="AT34" s="145"/>
      <c r="AU34" s="114"/>
      <c r="AV34" s="145"/>
      <c r="AW34" s="114"/>
      <c r="AX34" s="145"/>
      <c r="AY34" s="146"/>
      <c r="AZ34" s="188"/>
      <c r="BA34" s="188"/>
      <c r="BB34" s="189"/>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88"/>
      <c r="BZ34" s="188"/>
      <c r="CA34" s="114"/>
      <c r="CB34" s="145"/>
      <c r="CC34" s="146"/>
      <c r="CD34" s="145"/>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89">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88"/>
      <c r="AO35" s="189"/>
      <c r="AP35" s="164"/>
      <c r="AQ35" s="164"/>
      <c r="AR35" s="188"/>
      <c r="AS35" s="114"/>
      <c r="AT35" s="145"/>
      <c r="AU35" s="114"/>
      <c r="AV35" s="145"/>
      <c r="AW35" s="114"/>
      <c r="AX35" s="145"/>
      <c r="AY35" s="146"/>
      <c r="AZ35" s="188"/>
      <c r="BA35" s="188"/>
      <c r="BB35" s="189"/>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88"/>
      <c r="BZ35" s="188"/>
      <c r="CA35" s="114"/>
      <c r="CB35" s="145"/>
      <c r="CC35" s="146"/>
      <c r="CD35" s="145"/>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row>
    <row r="36" spans="1:108" ht="21" hidden="1" customHeight="1" thickTop="1" thickBot="1" x14ac:dyDescent="0.35">
      <c r="A36" s="314"/>
      <c r="B36" s="315"/>
      <c r="C36" s="315"/>
      <c r="D36" s="315"/>
      <c r="E36" s="316"/>
      <c r="F36" s="315"/>
      <c r="G36" s="315"/>
      <c r="H36" s="315"/>
      <c r="I36" s="315"/>
      <c r="J36" s="314"/>
      <c r="K36" s="314"/>
      <c r="L36" s="321"/>
      <c r="M36" s="323"/>
      <c r="N36" s="189">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88"/>
      <c r="AO36" s="189"/>
      <c r="AP36" s="164"/>
      <c r="AQ36" s="164"/>
      <c r="AR36" s="188"/>
      <c r="AS36" s="114"/>
      <c r="AT36" s="145"/>
      <c r="AU36" s="114"/>
      <c r="AV36" s="145"/>
      <c r="AW36" s="114"/>
      <c r="AX36" s="145"/>
      <c r="AY36" s="146"/>
      <c r="AZ36" s="188"/>
      <c r="BA36" s="188"/>
      <c r="BB36" s="189"/>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88"/>
      <c r="BZ36" s="188"/>
      <c r="CA36" s="114"/>
      <c r="CB36" s="145"/>
      <c r="CC36" s="146"/>
      <c r="CD36" s="145"/>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row>
    <row r="37" spans="1:108" ht="21" hidden="1" customHeight="1" thickTop="1" thickBot="1" x14ac:dyDescent="0.35">
      <c r="A37" s="314"/>
      <c r="B37" s="315"/>
      <c r="C37" s="315"/>
      <c r="D37" s="315"/>
      <c r="E37" s="316"/>
      <c r="F37" s="315"/>
      <c r="G37" s="315"/>
      <c r="H37" s="315"/>
      <c r="I37" s="315"/>
      <c r="J37" s="314"/>
      <c r="K37" s="314"/>
      <c r="L37" s="321"/>
      <c r="M37" s="323"/>
      <c r="N37" s="189">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88"/>
      <c r="AO37" s="189"/>
      <c r="AP37" s="164"/>
      <c r="AQ37" s="164"/>
      <c r="AR37" s="188"/>
      <c r="AS37" s="114"/>
      <c r="AT37" s="145"/>
      <c r="AU37" s="114"/>
      <c r="AV37" s="145"/>
      <c r="AW37" s="114"/>
      <c r="AX37" s="145"/>
      <c r="AY37" s="146"/>
      <c r="AZ37" s="188"/>
      <c r="BA37" s="188"/>
      <c r="BB37" s="189"/>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88"/>
      <c r="BZ37" s="188"/>
      <c r="CA37" s="114"/>
      <c r="CB37" s="145"/>
      <c r="CC37" s="146"/>
      <c r="CD37" s="145"/>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row>
    <row r="38" spans="1:108" ht="21" hidden="1" customHeight="1" thickTop="1" thickBot="1" x14ac:dyDescent="0.35">
      <c r="A38" s="314"/>
      <c r="B38" s="315"/>
      <c r="C38" s="315"/>
      <c r="D38" s="315"/>
      <c r="E38" s="316"/>
      <c r="F38" s="315"/>
      <c r="G38" s="315"/>
      <c r="H38" s="315"/>
      <c r="I38" s="315"/>
      <c r="J38" s="314"/>
      <c r="K38" s="314"/>
      <c r="L38" s="321"/>
      <c r="M38" s="323"/>
      <c r="N38" s="189">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88"/>
      <c r="AO38" s="189"/>
      <c r="AP38" s="164"/>
      <c r="AQ38" s="164"/>
      <c r="AR38" s="188"/>
      <c r="AS38" s="114"/>
      <c r="AT38" s="145"/>
      <c r="AU38" s="114"/>
      <c r="AV38" s="145"/>
      <c r="AW38" s="114"/>
      <c r="AX38" s="145"/>
      <c r="AY38" s="146"/>
      <c r="AZ38" s="188"/>
      <c r="BA38" s="188"/>
      <c r="BB38" s="189"/>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88"/>
      <c r="BZ38" s="188"/>
      <c r="CA38" s="114"/>
      <c r="CB38" s="145"/>
      <c r="CC38" s="146"/>
      <c r="CD38" s="145"/>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row>
    <row r="39" spans="1:108" ht="21" hidden="1" customHeight="1" thickTop="1" thickBot="1" x14ac:dyDescent="0.35">
      <c r="A39" s="314"/>
      <c r="B39" s="315"/>
      <c r="C39" s="315"/>
      <c r="D39" s="315"/>
      <c r="E39" s="316"/>
      <c r="F39" s="315"/>
      <c r="G39" s="315"/>
      <c r="H39" s="315"/>
      <c r="I39" s="315"/>
      <c r="J39" s="314"/>
      <c r="K39" s="314"/>
      <c r="L39" s="321"/>
      <c r="M39" s="323"/>
      <c r="N39" s="189">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88"/>
      <c r="AO39" s="189"/>
      <c r="AP39" s="164"/>
      <c r="AQ39" s="164"/>
      <c r="AR39" s="188"/>
      <c r="AS39" s="114"/>
      <c r="AT39" s="145"/>
      <c r="AU39" s="114"/>
      <c r="AV39" s="145"/>
      <c r="AW39" s="114"/>
      <c r="AX39" s="145"/>
      <c r="AY39" s="146"/>
      <c r="AZ39" s="188"/>
      <c r="BA39" s="188"/>
      <c r="BB39" s="189"/>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88"/>
      <c r="BZ39" s="188"/>
      <c r="CA39" s="114"/>
      <c r="CB39" s="145"/>
      <c r="CC39" s="146"/>
      <c r="CD39" s="145"/>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row>
    <row r="40" spans="1:108" ht="21" hidden="1" customHeight="1" thickTop="1" thickBot="1" x14ac:dyDescent="0.35">
      <c r="A40" s="314"/>
      <c r="B40" s="315"/>
      <c r="C40" s="315"/>
      <c r="D40" s="315"/>
      <c r="E40" s="316"/>
      <c r="F40" s="315"/>
      <c r="G40" s="315"/>
      <c r="H40" s="315"/>
      <c r="I40" s="315"/>
      <c r="J40" s="314"/>
      <c r="K40" s="314"/>
      <c r="L40" s="321"/>
      <c r="M40" s="324"/>
      <c r="N40" s="189">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88"/>
      <c r="AO40" s="189"/>
      <c r="AP40" s="164"/>
      <c r="AQ40" s="164"/>
      <c r="AR40" s="188"/>
      <c r="AS40" s="114"/>
      <c r="AT40" s="145"/>
      <c r="AU40" s="114"/>
      <c r="AV40" s="145"/>
      <c r="AW40" s="114"/>
      <c r="AX40" s="145"/>
      <c r="AY40" s="146"/>
      <c r="AZ40" s="188"/>
      <c r="BA40" s="188"/>
      <c r="BB40" s="189"/>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88"/>
      <c r="BZ40" s="188"/>
      <c r="CA40" s="114"/>
      <c r="CB40" s="145"/>
      <c r="CC40" s="146"/>
      <c r="CD40" s="145"/>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89">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88"/>
      <c r="AO41" s="189"/>
      <c r="AP41" s="164"/>
      <c r="AQ41" s="164"/>
      <c r="AR41" s="188"/>
      <c r="AS41" s="114"/>
      <c r="AT41" s="145"/>
      <c r="AU41" s="114"/>
      <c r="AV41" s="145"/>
      <c r="AW41" s="114"/>
      <c r="AX41" s="145"/>
      <c r="AY41" s="146"/>
      <c r="AZ41" s="188"/>
      <c r="BA41" s="188"/>
      <c r="BB41" s="189"/>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88"/>
      <c r="BZ41" s="188"/>
      <c r="CA41" s="114"/>
      <c r="CB41" s="145"/>
      <c r="CC41" s="146"/>
      <c r="CD41" s="145"/>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row>
    <row r="42" spans="1:108" ht="21" hidden="1" customHeight="1" thickTop="1" thickBot="1" x14ac:dyDescent="0.35">
      <c r="A42" s="314"/>
      <c r="B42" s="315"/>
      <c r="C42" s="315"/>
      <c r="D42" s="315"/>
      <c r="E42" s="316"/>
      <c r="F42" s="315"/>
      <c r="G42" s="315"/>
      <c r="H42" s="315"/>
      <c r="I42" s="315"/>
      <c r="J42" s="314"/>
      <c r="K42" s="314"/>
      <c r="L42" s="321"/>
      <c r="M42" s="323"/>
      <c r="N42" s="189">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88"/>
      <c r="AO42" s="189"/>
      <c r="AP42" s="164"/>
      <c r="AQ42" s="164"/>
      <c r="AR42" s="188"/>
      <c r="AS42" s="114"/>
      <c r="AT42" s="145"/>
      <c r="AU42" s="114"/>
      <c r="AV42" s="145"/>
      <c r="AW42" s="114"/>
      <c r="AX42" s="145"/>
      <c r="AY42" s="146"/>
      <c r="AZ42" s="188"/>
      <c r="BA42" s="188"/>
      <c r="BB42" s="189"/>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88"/>
      <c r="BZ42" s="188"/>
      <c r="CA42" s="114"/>
      <c r="CB42" s="145"/>
      <c r="CC42" s="146"/>
      <c r="CD42" s="145"/>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row>
    <row r="43" spans="1:108" ht="21" hidden="1" customHeight="1" thickTop="1" thickBot="1" x14ac:dyDescent="0.35">
      <c r="A43" s="314"/>
      <c r="B43" s="315"/>
      <c r="C43" s="315"/>
      <c r="D43" s="315"/>
      <c r="E43" s="316"/>
      <c r="F43" s="315"/>
      <c r="G43" s="315"/>
      <c r="H43" s="315"/>
      <c r="I43" s="315"/>
      <c r="J43" s="314"/>
      <c r="K43" s="314"/>
      <c r="L43" s="321"/>
      <c r="M43" s="323"/>
      <c r="N43" s="189">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88"/>
      <c r="AO43" s="189"/>
      <c r="AP43" s="164"/>
      <c r="AQ43" s="164"/>
      <c r="AR43" s="188"/>
      <c r="AS43" s="114"/>
      <c r="AT43" s="145"/>
      <c r="AU43" s="114"/>
      <c r="AV43" s="145"/>
      <c r="AW43" s="114"/>
      <c r="AX43" s="145"/>
      <c r="AY43" s="146"/>
      <c r="AZ43" s="188"/>
      <c r="BA43" s="188"/>
      <c r="BB43" s="189"/>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88"/>
      <c r="BZ43" s="188"/>
      <c r="CA43" s="114"/>
      <c r="CB43" s="145"/>
      <c r="CC43" s="146"/>
      <c r="CD43" s="145"/>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row>
    <row r="44" spans="1:108" ht="21" hidden="1" customHeight="1" thickTop="1" thickBot="1" x14ac:dyDescent="0.35">
      <c r="A44" s="314"/>
      <c r="B44" s="315"/>
      <c r="C44" s="315"/>
      <c r="D44" s="315"/>
      <c r="E44" s="316"/>
      <c r="F44" s="315"/>
      <c r="G44" s="315"/>
      <c r="H44" s="315"/>
      <c r="I44" s="315"/>
      <c r="J44" s="314"/>
      <c r="K44" s="314"/>
      <c r="L44" s="321"/>
      <c r="M44" s="323"/>
      <c r="N44" s="189">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88"/>
      <c r="AO44" s="189"/>
      <c r="AP44" s="164"/>
      <c r="AQ44" s="164"/>
      <c r="AR44" s="188"/>
      <c r="AS44" s="114"/>
      <c r="AT44" s="145"/>
      <c r="AU44" s="114"/>
      <c r="AV44" s="145"/>
      <c r="AW44" s="114"/>
      <c r="AX44" s="145"/>
      <c r="AY44" s="146"/>
      <c r="AZ44" s="188"/>
      <c r="BA44" s="188"/>
      <c r="BB44" s="189"/>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88"/>
      <c r="BZ44" s="188"/>
      <c r="CA44" s="114"/>
      <c r="CB44" s="145"/>
      <c r="CC44" s="146"/>
      <c r="CD44" s="145"/>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row>
    <row r="45" spans="1:108" ht="21" hidden="1" customHeight="1" thickTop="1" thickBot="1" x14ac:dyDescent="0.35">
      <c r="A45" s="314"/>
      <c r="B45" s="315"/>
      <c r="C45" s="315"/>
      <c r="D45" s="315"/>
      <c r="E45" s="316"/>
      <c r="F45" s="315"/>
      <c r="G45" s="315"/>
      <c r="H45" s="315"/>
      <c r="I45" s="315"/>
      <c r="J45" s="314"/>
      <c r="K45" s="314"/>
      <c r="L45" s="321"/>
      <c r="M45" s="323"/>
      <c r="N45" s="189">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88"/>
      <c r="AO45" s="189"/>
      <c r="AP45" s="164"/>
      <c r="AQ45" s="164"/>
      <c r="AR45" s="188"/>
      <c r="AS45" s="114"/>
      <c r="AT45" s="145"/>
      <c r="AU45" s="114"/>
      <c r="AV45" s="145"/>
      <c r="AW45" s="114"/>
      <c r="AX45" s="145"/>
      <c r="AY45" s="146"/>
      <c r="AZ45" s="188"/>
      <c r="BA45" s="188"/>
      <c r="BB45" s="189"/>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88"/>
      <c r="BZ45" s="188"/>
      <c r="CA45" s="114"/>
      <c r="CB45" s="145"/>
      <c r="CC45" s="146"/>
      <c r="CD45" s="145"/>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row>
    <row r="46" spans="1:108" ht="21" hidden="1" customHeight="1" thickTop="1" thickBot="1" x14ac:dyDescent="0.35">
      <c r="A46" s="314"/>
      <c r="B46" s="315"/>
      <c r="C46" s="315"/>
      <c r="D46" s="315"/>
      <c r="E46" s="316"/>
      <c r="F46" s="315"/>
      <c r="G46" s="315"/>
      <c r="H46" s="315"/>
      <c r="I46" s="315"/>
      <c r="J46" s="314"/>
      <c r="K46" s="314"/>
      <c r="L46" s="321"/>
      <c r="M46" s="324"/>
      <c r="N46" s="189">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88"/>
      <c r="AO46" s="189"/>
      <c r="AP46" s="164"/>
      <c r="AQ46" s="164"/>
      <c r="AR46" s="188"/>
      <c r="AS46" s="114"/>
      <c r="AT46" s="145"/>
      <c r="AU46" s="114"/>
      <c r="AV46" s="145"/>
      <c r="AW46" s="114"/>
      <c r="AX46" s="145"/>
      <c r="AY46" s="146"/>
      <c r="AZ46" s="188"/>
      <c r="BA46" s="188"/>
      <c r="BB46" s="189"/>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88"/>
      <c r="BZ46" s="188"/>
      <c r="CA46" s="114"/>
      <c r="CB46" s="145"/>
      <c r="CC46" s="146"/>
      <c r="CD46" s="145"/>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89">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88"/>
      <c r="AO47" s="189"/>
      <c r="AP47" s="164"/>
      <c r="AQ47" s="164"/>
      <c r="AR47" s="188"/>
      <c r="AS47" s="114"/>
      <c r="AT47" s="145"/>
      <c r="AU47" s="114"/>
      <c r="AV47" s="145"/>
      <c r="AW47" s="114"/>
      <c r="AX47" s="145"/>
      <c r="AY47" s="146"/>
      <c r="AZ47" s="188"/>
      <c r="BA47" s="188"/>
      <c r="BB47" s="189"/>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88"/>
      <c r="BZ47" s="188"/>
      <c r="CA47" s="114"/>
      <c r="CB47" s="145"/>
      <c r="CC47" s="146"/>
      <c r="CD47" s="145"/>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row>
    <row r="48" spans="1:108" ht="21" hidden="1" customHeight="1" thickTop="1" thickBot="1" x14ac:dyDescent="0.35">
      <c r="A48" s="314"/>
      <c r="B48" s="315"/>
      <c r="C48" s="315"/>
      <c r="D48" s="315"/>
      <c r="E48" s="316"/>
      <c r="F48" s="315"/>
      <c r="G48" s="315"/>
      <c r="H48" s="315"/>
      <c r="I48" s="315"/>
      <c r="J48" s="314"/>
      <c r="K48" s="314"/>
      <c r="L48" s="321"/>
      <c r="M48" s="323"/>
      <c r="N48" s="189">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88"/>
      <c r="AO48" s="189"/>
      <c r="AP48" s="164"/>
      <c r="AQ48" s="164"/>
      <c r="AR48" s="188"/>
      <c r="AS48" s="114"/>
      <c r="AT48" s="145"/>
      <c r="AU48" s="114"/>
      <c r="AV48" s="145"/>
      <c r="AW48" s="114"/>
      <c r="AX48" s="145"/>
      <c r="AY48" s="146"/>
      <c r="AZ48" s="188"/>
      <c r="BA48" s="188"/>
      <c r="BB48" s="189"/>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88"/>
      <c r="BZ48" s="188"/>
      <c r="CA48" s="114"/>
      <c r="CB48" s="145"/>
      <c r="CC48" s="146"/>
      <c r="CD48" s="145"/>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row>
    <row r="49" spans="1:108" ht="21" hidden="1" customHeight="1" thickTop="1" thickBot="1" x14ac:dyDescent="0.35">
      <c r="A49" s="314"/>
      <c r="B49" s="315"/>
      <c r="C49" s="315"/>
      <c r="D49" s="315"/>
      <c r="E49" s="316"/>
      <c r="F49" s="315"/>
      <c r="G49" s="315"/>
      <c r="H49" s="315"/>
      <c r="I49" s="315"/>
      <c r="J49" s="314"/>
      <c r="K49" s="314"/>
      <c r="L49" s="321"/>
      <c r="M49" s="323"/>
      <c r="N49" s="189">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88"/>
      <c r="AO49" s="189"/>
      <c r="AP49" s="164"/>
      <c r="AQ49" s="164"/>
      <c r="AR49" s="188"/>
      <c r="AS49" s="114"/>
      <c r="AT49" s="145"/>
      <c r="AU49" s="114"/>
      <c r="AV49" s="145"/>
      <c r="AW49" s="114"/>
      <c r="AX49" s="145"/>
      <c r="AY49" s="146"/>
      <c r="AZ49" s="188"/>
      <c r="BA49" s="188"/>
      <c r="BB49" s="189"/>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88"/>
      <c r="BZ49" s="188"/>
      <c r="CA49" s="114"/>
      <c r="CB49" s="145"/>
      <c r="CC49" s="146"/>
      <c r="CD49" s="145"/>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row>
    <row r="50" spans="1:108" ht="21" hidden="1" customHeight="1" thickTop="1" thickBot="1" x14ac:dyDescent="0.35">
      <c r="A50" s="314"/>
      <c r="B50" s="315"/>
      <c r="C50" s="315"/>
      <c r="D50" s="315"/>
      <c r="E50" s="316"/>
      <c r="F50" s="315"/>
      <c r="G50" s="315"/>
      <c r="H50" s="315"/>
      <c r="I50" s="315"/>
      <c r="J50" s="314"/>
      <c r="K50" s="314"/>
      <c r="L50" s="321"/>
      <c r="M50" s="323"/>
      <c r="N50" s="189">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88"/>
      <c r="AO50" s="189"/>
      <c r="AP50" s="164"/>
      <c r="AQ50" s="164"/>
      <c r="AR50" s="188"/>
      <c r="AS50" s="114"/>
      <c r="AT50" s="145"/>
      <c r="AU50" s="114"/>
      <c r="AV50" s="145"/>
      <c r="AW50" s="114"/>
      <c r="AX50" s="145"/>
      <c r="AY50" s="146"/>
      <c r="AZ50" s="188"/>
      <c r="BA50" s="188"/>
      <c r="BB50" s="189"/>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88"/>
      <c r="BZ50" s="188"/>
      <c r="CA50" s="114"/>
      <c r="CB50" s="145"/>
      <c r="CC50" s="146"/>
      <c r="CD50" s="145"/>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row>
    <row r="51" spans="1:108" ht="21" hidden="1" customHeight="1" thickTop="1" thickBot="1" x14ac:dyDescent="0.35">
      <c r="A51" s="314"/>
      <c r="B51" s="315"/>
      <c r="C51" s="315"/>
      <c r="D51" s="315"/>
      <c r="E51" s="316"/>
      <c r="F51" s="315"/>
      <c r="G51" s="315"/>
      <c r="H51" s="315"/>
      <c r="I51" s="315"/>
      <c r="J51" s="314"/>
      <c r="K51" s="314"/>
      <c r="L51" s="321"/>
      <c r="M51" s="323"/>
      <c r="N51" s="189">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88"/>
      <c r="AO51" s="189"/>
      <c r="AP51" s="164"/>
      <c r="AQ51" s="164"/>
      <c r="AR51" s="188"/>
      <c r="AS51" s="114"/>
      <c r="AT51" s="145"/>
      <c r="AU51" s="114"/>
      <c r="AV51" s="145"/>
      <c r="AW51" s="114"/>
      <c r="AX51" s="145"/>
      <c r="AY51" s="146"/>
      <c r="AZ51" s="188"/>
      <c r="BA51" s="188"/>
      <c r="BB51" s="189"/>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88"/>
      <c r="BZ51" s="188"/>
      <c r="CA51" s="114"/>
      <c r="CB51" s="145"/>
      <c r="CC51" s="146"/>
      <c r="CD51" s="145"/>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row>
    <row r="52" spans="1:108" ht="21" hidden="1" customHeight="1" thickTop="1" thickBot="1" x14ac:dyDescent="0.35">
      <c r="A52" s="314"/>
      <c r="B52" s="315"/>
      <c r="C52" s="315"/>
      <c r="D52" s="315"/>
      <c r="E52" s="316"/>
      <c r="F52" s="315"/>
      <c r="G52" s="315"/>
      <c r="H52" s="315"/>
      <c r="I52" s="315"/>
      <c r="J52" s="314"/>
      <c r="K52" s="314"/>
      <c r="L52" s="321"/>
      <c r="M52" s="324"/>
      <c r="N52" s="189">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88"/>
      <c r="AO52" s="189"/>
      <c r="AP52" s="164"/>
      <c r="AQ52" s="164"/>
      <c r="AR52" s="188"/>
      <c r="AS52" s="114"/>
      <c r="AT52" s="145"/>
      <c r="AU52" s="114"/>
      <c r="AV52" s="145"/>
      <c r="AW52" s="114"/>
      <c r="AX52" s="145"/>
      <c r="AY52" s="146"/>
      <c r="AZ52" s="188"/>
      <c r="BA52" s="188"/>
      <c r="BB52" s="189"/>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88"/>
      <c r="BZ52" s="188"/>
      <c r="CA52" s="114"/>
      <c r="CB52" s="145"/>
      <c r="CC52" s="146"/>
      <c r="CD52" s="145"/>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89">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88"/>
      <c r="AO53" s="189"/>
      <c r="AP53" s="164"/>
      <c r="AQ53" s="164"/>
      <c r="AR53" s="188"/>
      <c r="AS53" s="114"/>
      <c r="AT53" s="145"/>
      <c r="AU53" s="114"/>
      <c r="AV53" s="145"/>
      <c r="AW53" s="114"/>
      <c r="AX53" s="145"/>
      <c r="AY53" s="146"/>
      <c r="AZ53" s="188"/>
      <c r="BA53" s="188"/>
      <c r="BB53" s="189"/>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88"/>
      <c r="BZ53" s="188"/>
      <c r="CA53" s="114"/>
      <c r="CB53" s="145"/>
      <c r="CC53" s="146"/>
      <c r="CD53" s="145"/>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row>
    <row r="54" spans="1:108" ht="21" hidden="1" customHeight="1" thickTop="1" thickBot="1" x14ac:dyDescent="0.35">
      <c r="A54" s="314"/>
      <c r="B54" s="315"/>
      <c r="C54" s="315"/>
      <c r="D54" s="315"/>
      <c r="E54" s="316"/>
      <c r="F54" s="315"/>
      <c r="G54" s="315"/>
      <c r="H54" s="315"/>
      <c r="I54" s="315"/>
      <c r="J54" s="314"/>
      <c r="K54" s="314"/>
      <c r="L54" s="321"/>
      <c r="M54" s="323"/>
      <c r="N54" s="189">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88"/>
      <c r="AO54" s="189"/>
      <c r="AP54" s="164"/>
      <c r="AQ54" s="164"/>
      <c r="AR54" s="188"/>
      <c r="AS54" s="114"/>
      <c r="AT54" s="145"/>
      <c r="AU54" s="114"/>
      <c r="AV54" s="145"/>
      <c r="AW54" s="114"/>
      <c r="AX54" s="145"/>
      <c r="AY54" s="146"/>
      <c r="AZ54" s="188"/>
      <c r="BA54" s="188"/>
      <c r="BB54" s="189"/>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88"/>
      <c r="BZ54" s="188"/>
      <c r="CA54" s="114"/>
      <c r="CB54" s="145"/>
      <c r="CC54" s="146"/>
      <c r="CD54" s="145"/>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row>
    <row r="55" spans="1:108" ht="21" hidden="1" customHeight="1" thickTop="1" thickBot="1" x14ac:dyDescent="0.35">
      <c r="A55" s="314"/>
      <c r="B55" s="315"/>
      <c r="C55" s="315"/>
      <c r="D55" s="315"/>
      <c r="E55" s="316"/>
      <c r="F55" s="315"/>
      <c r="G55" s="315"/>
      <c r="H55" s="315"/>
      <c r="I55" s="315"/>
      <c r="J55" s="314"/>
      <c r="K55" s="314"/>
      <c r="L55" s="321"/>
      <c r="M55" s="323"/>
      <c r="N55" s="189">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88"/>
      <c r="AO55" s="189"/>
      <c r="AP55" s="164"/>
      <c r="AQ55" s="164"/>
      <c r="AR55" s="188"/>
      <c r="AS55" s="114"/>
      <c r="AT55" s="145"/>
      <c r="AU55" s="114"/>
      <c r="AV55" s="145"/>
      <c r="AW55" s="114"/>
      <c r="AX55" s="145"/>
      <c r="AY55" s="146"/>
      <c r="AZ55" s="188"/>
      <c r="BA55" s="188"/>
      <c r="BB55" s="189"/>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88"/>
      <c r="BZ55" s="188"/>
      <c r="CA55" s="114"/>
      <c r="CB55" s="145"/>
      <c r="CC55" s="146"/>
      <c r="CD55" s="145"/>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row>
    <row r="56" spans="1:108" ht="21" hidden="1" customHeight="1" thickTop="1" thickBot="1" x14ac:dyDescent="0.35">
      <c r="A56" s="314"/>
      <c r="B56" s="315"/>
      <c r="C56" s="315"/>
      <c r="D56" s="315"/>
      <c r="E56" s="316"/>
      <c r="F56" s="315"/>
      <c r="G56" s="315"/>
      <c r="H56" s="315"/>
      <c r="I56" s="315"/>
      <c r="J56" s="314"/>
      <c r="K56" s="314"/>
      <c r="L56" s="321"/>
      <c r="M56" s="323"/>
      <c r="N56" s="189">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88"/>
      <c r="AO56" s="189"/>
      <c r="AP56" s="164"/>
      <c r="AQ56" s="114"/>
      <c r="AR56" s="145"/>
      <c r="AS56" s="114"/>
      <c r="AT56" s="145"/>
      <c r="AU56" s="114"/>
      <c r="AV56" s="145"/>
      <c r="AW56" s="114"/>
      <c r="AX56" s="145"/>
      <c r="AY56" s="146"/>
      <c r="AZ56" s="188"/>
      <c r="BA56" s="188"/>
      <c r="BB56" s="189"/>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88"/>
      <c r="BZ56" s="188"/>
      <c r="CA56" s="114"/>
      <c r="CB56" s="145"/>
      <c r="CC56" s="146"/>
      <c r="CD56" s="145"/>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row>
    <row r="57" spans="1:108" ht="21" hidden="1" customHeight="1" thickTop="1" thickBot="1" x14ac:dyDescent="0.35">
      <c r="A57" s="314"/>
      <c r="B57" s="315"/>
      <c r="C57" s="315"/>
      <c r="D57" s="315"/>
      <c r="E57" s="316"/>
      <c r="F57" s="315"/>
      <c r="G57" s="315"/>
      <c r="H57" s="315"/>
      <c r="I57" s="315"/>
      <c r="J57" s="314"/>
      <c r="K57" s="314"/>
      <c r="L57" s="321"/>
      <c r="M57" s="323"/>
      <c r="N57" s="189">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88"/>
      <c r="AO57" s="189"/>
      <c r="AP57" s="164"/>
      <c r="AQ57" s="114"/>
      <c r="AR57" s="145"/>
      <c r="AS57" s="114"/>
      <c r="AT57" s="145"/>
      <c r="AU57" s="114"/>
      <c r="AV57" s="145"/>
      <c r="AW57" s="114"/>
      <c r="AX57" s="145"/>
      <c r="AY57" s="146"/>
      <c r="AZ57" s="188"/>
      <c r="BA57" s="188"/>
      <c r="BB57" s="189"/>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88"/>
      <c r="BZ57" s="188"/>
      <c r="CA57" s="114"/>
      <c r="CB57" s="145"/>
      <c r="CC57" s="146"/>
      <c r="CD57" s="145"/>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row>
    <row r="58" spans="1:108" ht="21" hidden="1" customHeight="1" thickTop="1" thickBot="1" x14ac:dyDescent="0.35">
      <c r="A58" s="314"/>
      <c r="B58" s="315"/>
      <c r="C58" s="315"/>
      <c r="D58" s="315"/>
      <c r="E58" s="316"/>
      <c r="F58" s="315"/>
      <c r="G58" s="315"/>
      <c r="H58" s="315"/>
      <c r="I58" s="315"/>
      <c r="J58" s="314"/>
      <c r="K58" s="314"/>
      <c r="L58" s="321"/>
      <c r="M58" s="324"/>
      <c r="N58" s="189">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88"/>
      <c r="AO58" s="189"/>
      <c r="AP58" s="164"/>
      <c r="AQ58" s="114"/>
      <c r="AR58" s="145"/>
      <c r="AS58" s="114"/>
      <c r="AT58" s="145"/>
      <c r="AU58" s="114"/>
      <c r="AV58" s="145"/>
      <c r="AW58" s="114"/>
      <c r="AX58" s="145"/>
      <c r="AY58" s="146"/>
      <c r="AZ58" s="188"/>
      <c r="BA58" s="188"/>
      <c r="BB58" s="189"/>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88"/>
      <c r="BZ58" s="188"/>
      <c r="CA58" s="114"/>
      <c r="CB58" s="145"/>
      <c r="CC58" s="146"/>
      <c r="CD58" s="145"/>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89">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88"/>
      <c r="AO59" s="189"/>
      <c r="AP59" s="164"/>
      <c r="AQ59" s="114"/>
      <c r="AR59" s="145"/>
      <c r="AS59" s="114"/>
      <c r="AT59" s="145"/>
      <c r="AU59" s="114"/>
      <c r="AV59" s="145"/>
      <c r="AW59" s="114"/>
      <c r="AX59" s="145"/>
      <c r="AY59" s="146"/>
      <c r="AZ59" s="188"/>
      <c r="BA59" s="188"/>
      <c r="BB59" s="189"/>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88"/>
      <c r="BZ59" s="188"/>
      <c r="CA59" s="114"/>
      <c r="CB59" s="145"/>
      <c r="CC59" s="146"/>
      <c r="CD59" s="145"/>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row>
    <row r="60" spans="1:108" ht="21" hidden="1" customHeight="1" thickTop="1" thickBot="1" x14ac:dyDescent="0.35">
      <c r="A60" s="314"/>
      <c r="B60" s="315"/>
      <c r="C60" s="315"/>
      <c r="D60" s="315"/>
      <c r="E60" s="316"/>
      <c r="F60" s="315"/>
      <c r="G60" s="315"/>
      <c r="H60" s="315"/>
      <c r="I60" s="315"/>
      <c r="J60" s="314"/>
      <c r="K60" s="314"/>
      <c r="L60" s="321"/>
      <c r="M60" s="323"/>
      <c r="N60" s="189">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88"/>
      <c r="AO60" s="189"/>
      <c r="AP60" s="164"/>
      <c r="AQ60" s="114"/>
      <c r="AR60" s="145"/>
      <c r="AS60" s="114"/>
      <c r="AT60" s="145"/>
      <c r="AU60" s="114"/>
      <c r="AV60" s="145"/>
      <c r="AW60" s="114"/>
      <c r="AX60" s="145"/>
      <c r="AY60" s="146"/>
      <c r="AZ60" s="188"/>
      <c r="BA60" s="188"/>
      <c r="BB60" s="189"/>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88"/>
      <c r="BZ60" s="188"/>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89">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88"/>
      <c r="AO61" s="189"/>
      <c r="AP61" s="164"/>
      <c r="AQ61" s="114"/>
      <c r="AR61" s="145"/>
      <c r="AS61" s="114"/>
      <c r="AT61" s="145"/>
      <c r="AU61" s="114"/>
      <c r="AV61" s="145"/>
      <c r="AW61" s="114"/>
      <c r="AX61" s="145"/>
      <c r="AY61" s="146"/>
      <c r="AZ61" s="188"/>
      <c r="BA61" s="188"/>
      <c r="BB61" s="189"/>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88"/>
      <c r="BZ61" s="188"/>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89">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88"/>
      <c r="AO62" s="189"/>
      <c r="AP62" s="164"/>
      <c r="AQ62" s="114"/>
      <c r="AR62" s="145"/>
      <c r="AS62" s="114"/>
      <c r="AT62" s="145"/>
      <c r="AU62" s="114"/>
      <c r="AV62" s="145"/>
      <c r="AW62" s="114"/>
      <c r="AX62" s="145"/>
      <c r="AY62" s="146"/>
      <c r="AZ62" s="188"/>
      <c r="BA62" s="188"/>
      <c r="BB62" s="189"/>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88"/>
      <c r="BZ62" s="188"/>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89">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88"/>
      <c r="AO63" s="189"/>
      <c r="AP63" s="164"/>
      <c r="AQ63" s="114"/>
      <c r="AR63" s="145"/>
      <c r="AS63" s="114"/>
      <c r="AT63" s="145"/>
      <c r="AU63" s="114"/>
      <c r="AV63" s="145"/>
      <c r="AW63" s="114"/>
      <c r="AX63" s="145"/>
      <c r="AY63" s="146"/>
      <c r="AZ63" s="188"/>
      <c r="BA63" s="188"/>
      <c r="BB63" s="189"/>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88"/>
      <c r="BZ63" s="188"/>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89">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88"/>
      <c r="AO64" s="189"/>
      <c r="AP64" s="164"/>
      <c r="AQ64" s="114"/>
      <c r="AR64" s="145"/>
      <c r="AS64" s="114"/>
      <c r="AT64" s="145"/>
      <c r="AU64" s="114"/>
      <c r="AV64" s="145"/>
      <c r="AW64" s="114"/>
      <c r="AX64" s="145"/>
      <c r="AY64" s="146"/>
      <c r="AZ64" s="188"/>
      <c r="BA64" s="188"/>
      <c r="BB64" s="189"/>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88"/>
      <c r="BZ64" s="188"/>
      <c r="CA64" s="114"/>
      <c r="CB64" s="145"/>
      <c r="CC64" s="146"/>
      <c r="CD64" s="145"/>
    </row>
    <row r="65" ht="21" customHeight="1" thickTop="1" x14ac:dyDescent="0.3"/>
  </sheetData>
  <sheetProtection algorithmName="SHA-512" hashValue="2esqUIthfKeD0Pxe8uzhL2n7z1dZrFwqlLkisBQFz4whYz0ps7nZfKdlKUno7Jzfek+CdVOZ9EyMsqgJLCrmLw==" saltValue="rZ3eZTjLqbcJuR5L+yZ/2g==" spinCount="100000" sheet="1" formatCells="0" formatColumns="0" formatRows="0"/>
  <mergeCells count="333">
    <mergeCell ref="AI59:AI64"/>
    <mergeCell ref="AJ59:AJ64"/>
    <mergeCell ref="AK59:AK64"/>
    <mergeCell ref="AL59:AL64"/>
    <mergeCell ref="AM59:AM64"/>
    <mergeCell ref="AC59:AC64"/>
    <mergeCell ref="AD59:AD64"/>
    <mergeCell ref="AE59:AE64"/>
    <mergeCell ref="AF59:AF64"/>
    <mergeCell ref="AG59:AG64"/>
    <mergeCell ref="AH59:AH64"/>
    <mergeCell ref="H59:H64"/>
    <mergeCell ref="I59:I64"/>
    <mergeCell ref="J59:J64"/>
    <mergeCell ref="K59:K64"/>
    <mergeCell ref="L59:L64"/>
    <mergeCell ref="M59:M64"/>
    <mergeCell ref="AK53:AK58"/>
    <mergeCell ref="AL53:AL58"/>
    <mergeCell ref="AM53:AM58"/>
    <mergeCell ref="A59:A64"/>
    <mergeCell ref="B59:B64"/>
    <mergeCell ref="C59:C64"/>
    <mergeCell ref="D59:D64"/>
    <mergeCell ref="E59:E64"/>
    <mergeCell ref="F59:F64"/>
    <mergeCell ref="G59:G64"/>
    <mergeCell ref="AE53:AE58"/>
    <mergeCell ref="AF53:AF58"/>
    <mergeCell ref="AG53:AG58"/>
    <mergeCell ref="AH53:AH58"/>
    <mergeCell ref="AI53:AI58"/>
    <mergeCell ref="AJ53:AJ58"/>
    <mergeCell ref="J53:J58"/>
    <mergeCell ref="K53:K58"/>
    <mergeCell ref="L53:L58"/>
    <mergeCell ref="M53:M58"/>
    <mergeCell ref="AC53:AC58"/>
    <mergeCell ref="AD53:AD58"/>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H47:H52"/>
    <mergeCell ref="I47:I52"/>
    <mergeCell ref="J47:J52"/>
    <mergeCell ref="K47:K52"/>
    <mergeCell ref="AI41:AI46"/>
    <mergeCell ref="AJ41:AJ46"/>
    <mergeCell ref="AK41:AK46"/>
    <mergeCell ref="AL41:AL46"/>
    <mergeCell ref="AM41:AM46"/>
    <mergeCell ref="A47:A52"/>
    <mergeCell ref="B47:B52"/>
    <mergeCell ref="C47:C52"/>
    <mergeCell ref="D47:D52"/>
    <mergeCell ref="E47:E52"/>
    <mergeCell ref="AC41:AC46"/>
    <mergeCell ref="AD41:AD46"/>
    <mergeCell ref="AE41:AE46"/>
    <mergeCell ref="AF41:AF46"/>
    <mergeCell ref="AG41:AG46"/>
    <mergeCell ref="AH41:AH46"/>
    <mergeCell ref="H41:H46"/>
    <mergeCell ref="I41:I46"/>
    <mergeCell ref="J41:J46"/>
    <mergeCell ref="K41:K46"/>
    <mergeCell ref="L41:L46"/>
    <mergeCell ref="M41:M46"/>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H29:H34"/>
    <mergeCell ref="I29:I34"/>
    <mergeCell ref="J29:J34"/>
    <mergeCell ref="K29:K34"/>
    <mergeCell ref="AI23:AI28"/>
    <mergeCell ref="AJ23:AJ28"/>
    <mergeCell ref="AK23:AK28"/>
    <mergeCell ref="AL23:AL28"/>
    <mergeCell ref="AM23:AM28"/>
    <mergeCell ref="A29:A34"/>
    <mergeCell ref="B29:B34"/>
    <mergeCell ref="C29:C34"/>
    <mergeCell ref="D29:D34"/>
    <mergeCell ref="E29:E34"/>
    <mergeCell ref="AC23:AC28"/>
    <mergeCell ref="AD23:AD28"/>
    <mergeCell ref="AE23:AE28"/>
    <mergeCell ref="AF23:AF28"/>
    <mergeCell ref="AG23:AG28"/>
    <mergeCell ref="AH23:AH28"/>
    <mergeCell ref="H23:H28"/>
    <mergeCell ref="I23:I28"/>
    <mergeCell ref="J23:J28"/>
    <mergeCell ref="K23:K28"/>
    <mergeCell ref="L23:L28"/>
    <mergeCell ref="M23:M28"/>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H11:H16"/>
    <mergeCell ref="I11:I16"/>
    <mergeCell ref="J11:J16"/>
    <mergeCell ref="K11:K16"/>
    <mergeCell ref="AI5:AI10"/>
    <mergeCell ref="AJ5:AJ10"/>
    <mergeCell ref="AK5:AK10"/>
    <mergeCell ref="AL5:AL10"/>
    <mergeCell ref="AM5:AM10"/>
    <mergeCell ref="A11:A16"/>
    <mergeCell ref="B11:B16"/>
    <mergeCell ref="C11:C16"/>
    <mergeCell ref="D11:D16"/>
    <mergeCell ref="E11:E16"/>
    <mergeCell ref="AC5:AC10"/>
    <mergeCell ref="AD5:AD10"/>
    <mergeCell ref="AE5:AE10"/>
    <mergeCell ref="AF5:AF10"/>
    <mergeCell ref="AG5:AG10"/>
    <mergeCell ref="AH5:AH10"/>
    <mergeCell ref="H5:H10"/>
    <mergeCell ref="I5:I10"/>
    <mergeCell ref="J5:J10"/>
    <mergeCell ref="K5:K10"/>
    <mergeCell ref="L5:L10"/>
    <mergeCell ref="M5:M10"/>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Y3:Y4"/>
    <mergeCell ref="Z3:Z4"/>
    <mergeCell ref="AA3:AA4"/>
    <mergeCell ref="AB3:AB4"/>
    <mergeCell ref="AC3:AD4"/>
    <mergeCell ref="AE3:AE4"/>
    <mergeCell ref="S3:S4"/>
    <mergeCell ref="T3:T4"/>
    <mergeCell ref="U3:U4"/>
    <mergeCell ref="V3:V4"/>
    <mergeCell ref="W3:W4"/>
    <mergeCell ref="X3:X4"/>
    <mergeCell ref="M3:M4"/>
    <mergeCell ref="N3:N4"/>
    <mergeCell ref="O3:O4"/>
    <mergeCell ref="P3:P4"/>
    <mergeCell ref="Q3:Q4"/>
    <mergeCell ref="R3:R4"/>
    <mergeCell ref="G3:G4"/>
    <mergeCell ref="H3:H4"/>
    <mergeCell ref="I3:I4"/>
    <mergeCell ref="J3:J4"/>
    <mergeCell ref="K3:K4"/>
    <mergeCell ref="L3:L4"/>
    <mergeCell ref="A3:A4"/>
    <mergeCell ref="B3:B4"/>
    <mergeCell ref="C3:C4"/>
    <mergeCell ref="D3:D4"/>
    <mergeCell ref="E3:E4"/>
    <mergeCell ref="F3:F4"/>
    <mergeCell ref="BE2:BI2"/>
    <mergeCell ref="BJ2:BN2"/>
    <mergeCell ref="BO2:BS2"/>
    <mergeCell ref="BT2:BW2"/>
    <mergeCell ref="BX2:BZ2"/>
    <mergeCell ref="CA2:CD2"/>
    <mergeCell ref="A2:I2"/>
    <mergeCell ref="J2:M2"/>
    <mergeCell ref="N2:AH2"/>
    <mergeCell ref="AI2:AL2"/>
    <mergeCell ref="AN2:AY2"/>
    <mergeCell ref="AZ2:BD2"/>
  </mergeCells>
  <conditionalFormatting sqref="M5 M11 M17 M23 M29 M35 M41 M47 M53 M59">
    <cfRule type="cellIs" dxfId="40" priority="32" stopIfTrue="1" operator="equal">
      <formula>"Muy Alta"</formula>
    </cfRule>
    <cfRule type="containsText" dxfId="39" priority="33" operator="containsText" text="ZONA RIESGO ALTA">
      <formula>NOT(ISERROR(SEARCH("ZONA RIESGO ALTA",M5)))</formula>
    </cfRule>
    <cfRule type="containsText" dxfId="38" priority="34" operator="containsText" text="ZONA RIESGO MODERADA">
      <formula>NOT(ISERROR(SEARCH("ZONA RIESGO MODERADA",M5)))</formula>
    </cfRule>
    <cfRule type="containsText" dxfId="37" priority="35" operator="containsText" text="ZONA RIESGO BAJA">
      <formula>NOT(ISERROR(SEARCH("ZONA RIESGO BAJA",M5)))</formula>
    </cfRule>
    <cfRule type="cellIs" dxfId="36" priority="36" operator="equal">
      <formula>"Muy Baja"</formula>
    </cfRule>
  </conditionalFormatting>
  <conditionalFormatting sqref="M5:M64">
    <cfRule type="containsText" dxfId="35" priority="31" operator="containsText" text="ZONA RIESGO EXTREMA">
      <formula>NOT(ISERROR(SEARCH("ZONA RIESGO EXTREMA",M5)))</formula>
    </cfRule>
  </conditionalFormatting>
  <conditionalFormatting sqref="X5:X64">
    <cfRule type="containsText" dxfId="34" priority="28" operator="containsText" text="DEBIL">
      <formula>NOT(ISERROR(SEARCH("DEBIL",X5)))</formula>
    </cfRule>
    <cfRule type="containsText" dxfId="33" priority="29" operator="containsText" text="MODERADO">
      <formula>NOT(ISERROR(SEARCH("MODERADO",X5)))</formula>
    </cfRule>
    <cfRule type="containsText" dxfId="32" priority="30" operator="containsText" text="FUERTE">
      <formula>NOT(ISERROR(SEARCH("FUERTE",X5)))</formula>
    </cfRule>
  </conditionalFormatting>
  <conditionalFormatting sqref="AC5 AC11 AC17 AC23 AC41 AC59 AC29 AC47 AC35 AC53">
    <cfRule type="containsText" dxfId="31" priority="25" operator="containsText" text="DEBIL">
      <formula>NOT(ISERROR(SEARCH("DEBIL",AC5)))</formula>
    </cfRule>
    <cfRule type="containsText" dxfId="30" priority="26" operator="containsText" text="MODERADO">
      <formula>NOT(ISERROR(SEARCH("MODERADO",AC5)))</formula>
    </cfRule>
    <cfRule type="containsText" dxfId="29" priority="27" operator="containsText" text="FUERTE">
      <formula>NOT(ISERROR(SEARCH("FUERTE",AC5)))</formula>
    </cfRule>
  </conditionalFormatting>
  <conditionalFormatting sqref="AI5 AI11 AI17 AI23 AI29 AI35 AI41 AI47 AI53 AI59">
    <cfRule type="containsText" dxfId="28" priority="20" operator="containsText" text="casi seguro">
      <formula>NOT(ISERROR(SEARCH("casi seguro",AI5)))</formula>
    </cfRule>
    <cfRule type="containsText" dxfId="27" priority="21" operator="containsText" text="PROBABLE">
      <formula>NOT(ISERROR(SEARCH("PROBABLE",AI5)))</formula>
    </cfRule>
    <cfRule type="containsText" dxfId="26" priority="22" operator="containsText" text="posible">
      <formula>NOT(ISERROR(SEARCH("posible",AI5)))</formula>
    </cfRule>
    <cfRule type="containsText" dxfId="25" priority="23" operator="containsText" text="Improbable">
      <formula>NOT(ISERROR(SEARCH("Improbable",AI5)))</formula>
    </cfRule>
    <cfRule type="containsText" dxfId="24" priority="24" operator="containsText" text="Rara vez">
      <formula>NOT(ISERROR(SEARCH("Rara vez",AI5)))</formula>
    </cfRule>
  </conditionalFormatting>
  <conditionalFormatting sqref="AD5 AD11 AD17 AD23 AD41 AD59 AD29 AD47 AD35 AD53">
    <cfRule type="containsText" dxfId="23" priority="17" operator="containsText" text="DEBIL">
      <formula>NOT(ISERROR(SEARCH("DEBIL",AD5)))</formula>
    </cfRule>
    <cfRule type="containsText" dxfId="22" priority="18" operator="containsText" text="MODERADO">
      <formula>NOT(ISERROR(SEARCH("MODERADO",AD5)))</formula>
    </cfRule>
    <cfRule type="containsText" dxfId="21" priority="19" operator="containsText" text="FUERTE">
      <formula>NOT(ISERROR(SEARCH("FUERTE",AD5)))</formula>
    </cfRule>
  </conditionalFormatting>
  <conditionalFormatting sqref="AL5 AL11 AL17 AL23 AL29 AL35 AL41 AL47 AL53 AL59">
    <cfRule type="cellIs" dxfId="20" priority="12" stopIfTrue="1" operator="equal">
      <formula>"Muy Alta"</formula>
    </cfRule>
    <cfRule type="containsText" dxfId="19" priority="13" operator="containsText" text="ZONA RIESGO ALTA">
      <formula>NOT(ISERROR(SEARCH("ZONA RIESGO ALTA",AL5)))</formula>
    </cfRule>
    <cfRule type="containsText" dxfId="18" priority="14" operator="containsText" text="ZONA RIESGO MODERADA">
      <formula>NOT(ISERROR(SEARCH("ZONA RIESGO MODERADA",AL5)))</formula>
    </cfRule>
    <cfRule type="containsText" dxfId="17" priority="15" operator="containsText" text="ZONA RIESGO BAJA">
      <formula>NOT(ISERROR(SEARCH("ZONA RIESGO BAJA",AL5)))</formula>
    </cfRule>
    <cfRule type="cellIs" dxfId="16" priority="16" operator="equal">
      <formula>"Muy Baja"</formula>
    </cfRule>
  </conditionalFormatting>
  <conditionalFormatting sqref="AL5:AL64">
    <cfRule type="containsText" dxfId="15" priority="11" operator="containsText" text="ZONA RIESGO EXTREMA">
      <formula>NOT(ISERROR(SEARCH("ZONA RIESGO EXTREMA",AL5)))</formula>
    </cfRule>
  </conditionalFormatting>
  <conditionalFormatting sqref="AJ5 AJ11 AJ17 AJ23 AJ29 AJ35 AJ41 AJ47 AJ53 AJ59">
    <cfRule type="containsText" dxfId="14" priority="1" operator="containsText" text="casi seguro">
      <formula>NOT(ISERROR(SEARCH("casi seguro",AJ5)))</formula>
    </cfRule>
    <cfRule type="containsText" dxfId="13" priority="2" operator="containsText" text="PROBABLE">
      <formula>NOT(ISERROR(SEARCH("PROBABLE",AJ5)))</formula>
    </cfRule>
    <cfRule type="containsText" dxfId="12" priority="3" operator="containsText" text="posible">
      <formula>NOT(ISERROR(SEARCH("posible",AJ5)))</formula>
    </cfRule>
    <cfRule type="containsText" dxfId="11" priority="4" operator="containsText" text="Improbable">
      <formula>NOT(ISERROR(SEARCH("Improbable",AJ5)))</formula>
    </cfRule>
    <cfRule type="containsText" dxfId="10"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4BB76BEE-239A-42A6-9E62-CB30CC0B9588}"/>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CDC31A00-998A-470F-877A-56E836ADF37C}">
            <xm:f>NOT(ISERROR(SEARCH(#REF!,AI5)))</xm:f>
            <xm:f>#REF!</xm:f>
            <x14:dxf>
              <fill>
                <gradientFill degree="180">
                  <stop position="0">
                    <color rgb="FF008744"/>
                  </stop>
                  <stop position="1">
                    <color theme="0"/>
                  </stop>
                </gradientFill>
              </fill>
            </x14:dxf>
          </x14:cfRule>
          <x14:cfRule type="containsText" priority="38" operator="containsText" id="{225D69F8-74C4-4667-BBC8-0EE9A709AF53}">
            <xm:f>NOT(ISERROR(SEARCH(#REF!,AI5)))</xm:f>
            <xm:f>#REF!</xm:f>
            <x14:dxf>
              <fill>
                <gradientFill degree="180">
                  <stop position="0">
                    <color rgb="FF008744"/>
                  </stop>
                  <stop position="1">
                    <color theme="0"/>
                  </stop>
                </gradientFill>
              </fill>
            </x14:dxf>
          </x14:cfRule>
          <x14:cfRule type="containsText" priority="39" operator="containsText" id="{9D78E509-3E9C-40DA-80FD-601842815E84}">
            <xm:f>NOT(ISERROR(SEARCH(#REF!,AI5)))</xm:f>
            <xm:f>#REF!</xm:f>
            <x14:dxf>
              <fill>
                <gradientFill degree="180">
                  <stop position="0">
                    <color rgb="FF008744"/>
                  </stop>
                  <stop position="1">
                    <color rgb="FFFFFFFF"/>
                  </stop>
                </gradientFill>
              </fill>
            </x14:dxf>
          </x14:cfRule>
          <x14:cfRule type="containsText" priority="40" operator="containsText" id="{51E5D40E-783E-4E8E-AEA4-8007E2EC53D4}">
            <xm:f>NOT(ISERROR(SEARCH(#REF!,AI5)))</xm:f>
            <xm:f>#REF!</xm:f>
            <x14:dxf>
              <fill>
                <gradientFill>
                  <stop position="0">
                    <color theme="0"/>
                  </stop>
                  <stop position="1">
                    <color rgb="FFFFFF00"/>
                  </stop>
                </gradientFill>
              </fill>
            </x14:dxf>
          </x14:cfRule>
          <x14:cfRule type="containsText" priority="41" operator="containsText" id="{CA84E0FE-FF4B-4C3E-B0BC-90E2B628D82C}">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1491EB93-F314-48AA-9E0B-9DD428F8493A}">
            <xm:f>NOT(ISERROR(SEARCH(#REF!,AJ5)))</xm:f>
            <xm:f>#REF!</xm:f>
            <x14:dxf>
              <fill>
                <gradientFill degree="180">
                  <stop position="0">
                    <color rgb="FF008744"/>
                  </stop>
                  <stop position="1">
                    <color theme="0"/>
                  </stop>
                </gradientFill>
              </fill>
            </x14:dxf>
          </x14:cfRule>
          <x14:cfRule type="containsText" priority="7" operator="containsText" id="{034D9C01-1EEB-46D6-B572-EE5DA519D24A}">
            <xm:f>NOT(ISERROR(SEARCH(#REF!,AJ5)))</xm:f>
            <xm:f>#REF!</xm:f>
            <x14:dxf>
              <fill>
                <gradientFill degree="180">
                  <stop position="0">
                    <color rgb="FF008744"/>
                  </stop>
                  <stop position="1">
                    <color theme="0"/>
                  </stop>
                </gradientFill>
              </fill>
            </x14:dxf>
          </x14:cfRule>
          <x14:cfRule type="containsText" priority="8" operator="containsText" id="{AF41FBA0-CD2D-4E03-87CD-0C87CEC32376}">
            <xm:f>NOT(ISERROR(SEARCH(#REF!,AJ5)))</xm:f>
            <xm:f>#REF!</xm:f>
            <x14:dxf>
              <fill>
                <gradientFill degree="180">
                  <stop position="0">
                    <color rgb="FF008744"/>
                  </stop>
                  <stop position="1">
                    <color rgb="FFFFFFFF"/>
                  </stop>
                </gradientFill>
              </fill>
            </x14:dxf>
          </x14:cfRule>
          <x14:cfRule type="containsText" priority="9" operator="containsText" id="{0AEBC0F8-F3CD-4768-BA05-CFCB5465529C}">
            <xm:f>NOT(ISERROR(SEARCH(#REF!,AJ5)))</xm:f>
            <xm:f>#REF!</xm:f>
            <x14:dxf>
              <fill>
                <gradientFill>
                  <stop position="0">
                    <color theme="0"/>
                  </stop>
                  <stop position="1">
                    <color rgb="FFFFFF00"/>
                  </stop>
                </gradientFill>
              </fill>
            </x14:dxf>
          </x14:cfRule>
          <x14:cfRule type="containsText" priority="10" operator="containsText" id="{561A645C-F049-4688-B033-EFACDF8A0765}">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A3576-5EE8-4289-97F4-18F55BC37DE0}">
  <dimension ref="A1:DD66"/>
  <sheetViews>
    <sheetView showGridLines="0" topLeftCell="A7" zoomScale="99" zoomScaleNormal="99" zoomScaleSheetLayoutView="10" zoomScalePageLayoutView="55" workbookViewId="0">
      <selection activeCell="BX5" sqref="BX5"/>
    </sheetView>
  </sheetViews>
  <sheetFormatPr baseColWidth="10" defaultColWidth="11.42578125" defaultRowHeight="21" customHeight="1" x14ac:dyDescent="0.3"/>
  <cols>
    <col min="1" max="1" width="4" style="151" bestFit="1" customWidth="1"/>
    <col min="2" max="4" width="18.7109375" style="152" customWidth="1"/>
    <col min="5" max="5" width="32.42578125" style="148" customWidth="1"/>
    <col min="6" max="6" width="14.140625" style="151" customWidth="1"/>
    <col min="7" max="7" width="13.140625" style="151" customWidth="1"/>
    <col min="8" max="8" width="16.140625" style="151" customWidth="1"/>
    <col min="9" max="9" width="19" style="153" customWidth="1"/>
    <col min="10" max="12" width="17.85546875" style="148" customWidth="1"/>
    <col min="13" max="13" width="16.5703125" style="148" customWidth="1"/>
    <col min="14" max="14" width="5.85546875" style="148" customWidth="1"/>
    <col min="15" max="15" width="48.42578125" style="148" customWidth="1"/>
    <col min="16" max="24" width="31" style="148" hidden="1" customWidth="1"/>
    <col min="25" max="25" width="31" style="154" hidden="1" customWidth="1"/>
    <col min="26" max="26" width="31" style="155" hidden="1" customWidth="1"/>
    <col min="27" max="36" width="31" style="148" hidden="1" customWidth="1"/>
    <col min="37" max="37" width="17.85546875" style="148" hidden="1" customWidth="1"/>
    <col min="38" max="38" width="16.5703125" style="148" hidden="1" customWidth="1"/>
    <col min="39" max="39" width="31" style="148" hidden="1" customWidth="1"/>
    <col min="40" max="40" width="23" style="148" customWidth="1"/>
    <col min="41" max="41" width="18.85546875" style="148" customWidth="1"/>
    <col min="42" max="42" width="22.140625" style="148" customWidth="1"/>
    <col min="43" max="43" width="20.5703125" style="148" customWidth="1"/>
    <col min="44" max="44" width="18.5703125" style="148" customWidth="1"/>
    <col min="45" max="45" width="20.5703125" style="148" hidden="1" customWidth="1"/>
    <col min="46" max="46" width="18.5703125" style="148" hidden="1" customWidth="1"/>
    <col min="47" max="47" width="20.5703125" style="148" hidden="1" customWidth="1"/>
    <col min="48" max="48" width="18.5703125" style="148" hidden="1" customWidth="1"/>
    <col min="49" max="49" width="20.5703125" style="148" hidden="1" customWidth="1"/>
    <col min="50" max="50" width="18.5703125" style="148" hidden="1" customWidth="1"/>
    <col min="51" max="51" width="21" style="148" hidden="1" customWidth="1"/>
    <col min="52" max="52" width="23" style="1" customWidth="1"/>
    <col min="53" max="53" width="37.7109375" style="1" customWidth="1"/>
    <col min="54" max="54" width="18.85546875" style="1" customWidth="1"/>
    <col min="55" max="55" width="39.5703125" style="1" customWidth="1"/>
    <col min="56" max="56" width="19.5703125" style="1" customWidth="1"/>
    <col min="57" max="58" width="23" style="148" hidden="1" customWidth="1"/>
    <col min="59" max="59" width="18.85546875" style="148" hidden="1" customWidth="1"/>
    <col min="60" max="60" width="16.85546875" style="148" hidden="1" customWidth="1"/>
    <col min="61" max="61" width="19.5703125" style="148" hidden="1" customWidth="1"/>
    <col min="62" max="63" width="23" style="148" hidden="1" customWidth="1"/>
    <col min="64" max="64" width="18.85546875" style="148" hidden="1" customWidth="1"/>
    <col min="65" max="65" width="16.85546875" style="148" hidden="1" customWidth="1"/>
    <col min="66" max="66" width="19.5703125" style="148" hidden="1" customWidth="1"/>
    <col min="67" max="68" width="23" style="148" hidden="1" customWidth="1"/>
    <col min="69" max="69" width="18.85546875" style="148" hidden="1" customWidth="1"/>
    <col min="70" max="70" width="16.85546875" style="148" hidden="1" customWidth="1"/>
    <col min="71" max="71" width="19.5703125" style="148" hidden="1" customWidth="1"/>
    <col min="72" max="72" width="23.28515625" style="148" customWidth="1"/>
    <col min="73" max="74" width="23" style="148" hidden="1" customWidth="1"/>
    <col min="75" max="75" width="18.5703125" style="148" hidden="1" customWidth="1"/>
    <col min="76" max="76" width="20.5703125" style="1" customWidth="1"/>
    <col min="77" max="77" width="23" style="1" customWidth="1"/>
    <col min="78" max="78" width="18.5703125" style="1" customWidth="1"/>
    <col min="79" max="79" width="20.5703125" style="148" customWidth="1"/>
    <col min="80" max="80" width="23" style="148" customWidth="1"/>
    <col min="81" max="81" width="18.85546875" style="148" customWidth="1"/>
    <col min="82" max="82" width="18.5703125" style="148" customWidth="1"/>
    <col min="83" max="16384" width="11.42578125" style="148"/>
  </cols>
  <sheetData>
    <row r="1" spans="1:108" ht="21" customHeight="1" x14ac:dyDescent="0.3">
      <c r="AN1" s="147"/>
      <c r="AO1" s="147"/>
      <c r="AP1" s="147"/>
      <c r="AQ1" s="147"/>
      <c r="AR1" s="147"/>
      <c r="AS1" s="147"/>
      <c r="AT1" s="147"/>
      <c r="AU1" s="147"/>
      <c r="AV1" s="147"/>
      <c r="AW1" s="147"/>
      <c r="AX1" s="147"/>
      <c r="AY1" s="147"/>
      <c r="AZ1" s="2"/>
      <c r="BA1" s="2"/>
      <c r="BB1" s="2"/>
      <c r="BC1" s="2"/>
      <c r="BD1" s="2"/>
      <c r="BE1" s="147"/>
      <c r="BF1" s="147"/>
      <c r="BG1" s="147"/>
      <c r="BH1" s="147"/>
      <c r="BI1" s="147"/>
      <c r="BJ1" s="147"/>
      <c r="BK1" s="147"/>
      <c r="BL1" s="147"/>
      <c r="BM1" s="147"/>
      <c r="BN1" s="147"/>
      <c r="BO1" s="147"/>
      <c r="BP1" s="147"/>
      <c r="BQ1" s="147"/>
      <c r="BR1" s="147"/>
      <c r="BS1" s="147"/>
    </row>
    <row r="2" spans="1:108" ht="21" customHeight="1" x14ac:dyDescent="0.3">
      <c r="A2" s="294" t="s">
        <v>66</v>
      </c>
      <c r="B2" s="295"/>
      <c r="C2" s="295"/>
      <c r="D2" s="295"/>
      <c r="E2" s="295"/>
      <c r="F2" s="295"/>
      <c r="G2" s="295"/>
      <c r="H2" s="295"/>
      <c r="I2" s="296"/>
      <c r="J2" s="294" t="s">
        <v>67</v>
      </c>
      <c r="K2" s="295"/>
      <c r="L2" s="295"/>
      <c r="M2" s="296"/>
      <c r="N2" s="294" t="s">
        <v>68</v>
      </c>
      <c r="O2" s="295"/>
      <c r="P2" s="295"/>
      <c r="Q2" s="295"/>
      <c r="R2" s="295"/>
      <c r="S2" s="295"/>
      <c r="T2" s="295"/>
      <c r="U2" s="295"/>
      <c r="V2" s="295"/>
      <c r="W2" s="295"/>
      <c r="X2" s="295"/>
      <c r="Y2" s="295"/>
      <c r="Z2" s="295"/>
      <c r="AA2" s="295"/>
      <c r="AB2" s="295"/>
      <c r="AC2" s="295"/>
      <c r="AD2" s="295"/>
      <c r="AE2" s="295"/>
      <c r="AF2" s="295"/>
      <c r="AG2" s="295"/>
      <c r="AH2" s="296"/>
      <c r="AI2" s="294" t="s">
        <v>118</v>
      </c>
      <c r="AJ2" s="295"/>
      <c r="AK2" s="295"/>
      <c r="AL2" s="296"/>
      <c r="AM2" s="171"/>
      <c r="AN2" s="297" t="s">
        <v>69</v>
      </c>
      <c r="AO2" s="297"/>
      <c r="AP2" s="297"/>
      <c r="AQ2" s="297"/>
      <c r="AR2" s="297"/>
      <c r="AS2" s="297"/>
      <c r="AT2" s="297"/>
      <c r="AU2" s="297"/>
      <c r="AV2" s="297"/>
      <c r="AW2" s="297"/>
      <c r="AX2" s="297"/>
      <c r="AY2" s="297"/>
      <c r="AZ2" s="298" t="s">
        <v>70</v>
      </c>
      <c r="BA2" s="298"/>
      <c r="BB2" s="298"/>
      <c r="BC2" s="298"/>
      <c r="BD2" s="298"/>
      <c r="BE2" s="298" t="s">
        <v>71</v>
      </c>
      <c r="BF2" s="298"/>
      <c r="BG2" s="298"/>
      <c r="BH2" s="298"/>
      <c r="BI2" s="298"/>
      <c r="BJ2" s="298" t="s">
        <v>72</v>
      </c>
      <c r="BK2" s="298"/>
      <c r="BL2" s="298"/>
      <c r="BM2" s="298"/>
      <c r="BN2" s="298"/>
      <c r="BO2" s="298" t="s">
        <v>73</v>
      </c>
      <c r="BP2" s="298"/>
      <c r="BQ2" s="298"/>
      <c r="BR2" s="298"/>
      <c r="BS2" s="298"/>
      <c r="BT2" s="289" t="s">
        <v>74</v>
      </c>
      <c r="BU2" s="289"/>
      <c r="BV2" s="289"/>
      <c r="BW2" s="289"/>
      <c r="BX2" s="290" t="s">
        <v>75</v>
      </c>
      <c r="BY2" s="290"/>
      <c r="BZ2" s="290"/>
      <c r="CA2" s="291" t="s">
        <v>76</v>
      </c>
      <c r="CB2" s="292"/>
      <c r="CC2" s="292"/>
      <c r="CD2" s="293"/>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7" customFormat="1" ht="21" customHeight="1" x14ac:dyDescent="0.3">
      <c r="A3" s="299" t="s">
        <v>77</v>
      </c>
      <c r="B3" s="300" t="s">
        <v>7</v>
      </c>
      <c r="C3" s="300" t="s">
        <v>9</v>
      </c>
      <c r="D3" s="300" t="s">
        <v>11</v>
      </c>
      <c r="E3" s="301" t="s">
        <v>21</v>
      </c>
      <c r="F3" s="301" t="s">
        <v>15</v>
      </c>
      <c r="G3" s="300" t="s">
        <v>17</v>
      </c>
      <c r="H3" s="300" t="s">
        <v>19</v>
      </c>
      <c r="I3" s="300" t="s">
        <v>23</v>
      </c>
      <c r="J3" s="300" t="s">
        <v>119</v>
      </c>
      <c r="K3" s="300" t="s">
        <v>15</v>
      </c>
      <c r="L3" s="300" t="s">
        <v>120</v>
      </c>
      <c r="M3" s="302" t="s">
        <v>29</v>
      </c>
      <c r="N3" s="304" t="s">
        <v>78</v>
      </c>
      <c r="O3" s="300" t="s">
        <v>31</v>
      </c>
      <c r="P3" s="300" t="s">
        <v>121</v>
      </c>
      <c r="Q3" s="302" t="s">
        <v>80</v>
      </c>
      <c r="R3" s="300" t="s">
        <v>80</v>
      </c>
      <c r="S3" s="300" t="s">
        <v>122</v>
      </c>
      <c r="T3" s="300" t="s">
        <v>123</v>
      </c>
      <c r="U3" s="300" t="s">
        <v>124</v>
      </c>
      <c r="V3" s="300" t="s">
        <v>125</v>
      </c>
      <c r="W3" s="300" t="s">
        <v>126</v>
      </c>
      <c r="X3" s="300" t="s">
        <v>127</v>
      </c>
      <c r="Y3" s="300" t="s">
        <v>128</v>
      </c>
      <c r="Z3" s="300" t="s">
        <v>129</v>
      </c>
      <c r="AA3" s="300" t="s">
        <v>130</v>
      </c>
      <c r="AB3" s="300" t="s">
        <v>131</v>
      </c>
      <c r="AC3" s="305" t="s">
        <v>132</v>
      </c>
      <c r="AD3" s="306"/>
      <c r="AE3" s="300" t="s">
        <v>133</v>
      </c>
      <c r="AF3" s="300" t="s">
        <v>134</v>
      </c>
      <c r="AG3" s="300" t="s">
        <v>135</v>
      </c>
      <c r="AH3" s="300" t="s">
        <v>136</v>
      </c>
      <c r="AI3" s="300" t="s">
        <v>119</v>
      </c>
      <c r="AJ3" s="300" t="s">
        <v>15</v>
      </c>
      <c r="AK3" s="300" t="s">
        <v>120</v>
      </c>
      <c r="AL3" s="302" t="s">
        <v>137</v>
      </c>
      <c r="AM3" s="300" t="s">
        <v>138</v>
      </c>
      <c r="AN3" s="309" t="s">
        <v>79</v>
      </c>
      <c r="AO3" s="309" t="s">
        <v>80</v>
      </c>
      <c r="AP3" s="309" t="s">
        <v>81</v>
      </c>
      <c r="AQ3" s="309" t="s">
        <v>82</v>
      </c>
      <c r="AR3" s="309" t="s">
        <v>83</v>
      </c>
      <c r="AS3" s="309" t="s">
        <v>82</v>
      </c>
      <c r="AT3" s="310" t="s">
        <v>84</v>
      </c>
      <c r="AU3" s="309" t="s">
        <v>82</v>
      </c>
      <c r="AV3" s="309" t="s">
        <v>85</v>
      </c>
      <c r="AW3" s="309" t="s">
        <v>82</v>
      </c>
      <c r="AX3" s="310" t="s">
        <v>86</v>
      </c>
      <c r="AY3" s="309" t="s">
        <v>53</v>
      </c>
      <c r="AZ3" s="312" t="s">
        <v>87</v>
      </c>
      <c r="BA3" s="312" t="s">
        <v>88</v>
      </c>
      <c r="BB3" s="312" t="s">
        <v>80</v>
      </c>
      <c r="BC3" s="312" t="s">
        <v>89</v>
      </c>
      <c r="BD3" s="312" t="s">
        <v>90</v>
      </c>
      <c r="BE3" s="312" t="s">
        <v>87</v>
      </c>
      <c r="BF3" s="312" t="s">
        <v>88</v>
      </c>
      <c r="BG3" s="312" t="s">
        <v>80</v>
      </c>
      <c r="BH3" s="312" t="s">
        <v>89</v>
      </c>
      <c r="BI3" s="312" t="s">
        <v>90</v>
      </c>
      <c r="BJ3" s="312" t="s">
        <v>87</v>
      </c>
      <c r="BK3" s="312" t="s">
        <v>88</v>
      </c>
      <c r="BL3" s="312" t="s">
        <v>80</v>
      </c>
      <c r="BM3" s="312" t="s">
        <v>89</v>
      </c>
      <c r="BN3" s="312" t="s">
        <v>90</v>
      </c>
      <c r="BO3" s="312" t="s">
        <v>87</v>
      </c>
      <c r="BP3" s="312" t="s">
        <v>88</v>
      </c>
      <c r="BQ3" s="312" t="s">
        <v>80</v>
      </c>
      <c r="BR3" s="312" t="s">
        <v>89</v>
      </c>
      <c r="BS3" s="312" t="s">
        <v>90</v>
      </c>
      <c r="BT3" s="317" t="s">
        <v>139</v>
      </c>
      <c r="BU3" s="317" t="s">
        <v>91</v>
      </c>
      <c r="BV3" s="317" t="s">
        <v>92</v>
      </c>
      <c r="BW3" s="317" t="s">
        <v>88</v>
      </c>
      <c r="BX3" s="318" t="s">
        <v>82</v>
      </c>
      <c r="BY3" s="318" t="s">
        <v>93</v>
      </c>
      <c r="BZ3" s="318" t="s">
        <v>94</v>
      </c>
      <c r="CA3" s="313" t="s">
        <v>95</v>
      </c>
      <c r="CB3" s="313" t="s">
        <v>96</v>
      </c>
      <c r="CC3" s="313" t="s">
        <v>97</v>
      </c>
      <c r="CD3" s="313" t="s">
        <v>98</v>
      </c>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row>
    <row r="4" spans="1:108" s="159" customFormat="1" ht="51.75" customHeight="1" thickBot="1" x14ac:dyDescent="0.3">
      <c r="A4" s="299"/>
      <c r="B4" s="300"/>
      <c r="C4" s="300"/>
      <c r="D4" s="300"/>
      <c r="E4" s="301"/>
      <c r="F4" s="301"/>
      <c r="G4" s="300"/>
      <c r="H4" s="300"/>
      <c r="I4" s="300"/>
      <c r="J4" s="300"/>
      <c r="K4" s="300"/>
      <c r="L4" s="300"/>
      <c r="M4" s="303"/>
      <c r="N4" s="304"/>
      <c r="O4" s="300"/>
      <c r="P4" s="300"/>
      <c r="Q4" s="303"/>
      <c r="R4" s="300" t="s">
        <v>80</v>
      </c>
      <c r="S4" s="300"/>
      <c r="T4" s="300"/>
      <c r="U4" s="300"/>
      <c r="V4" s="300"/>
      <c r="W4" s="300" t="s">
        <v>126</v>
      </c>
      <c r="X4" s="300"/>
      <c r="Y4" s="300" t="s">
        <v>126</v>
      </c>
      <c r="Z4" s="300"/>
      <c r="AA4" s="300" t="s">
        <v>130</v>
      </c>
      <c r="AB4" s="300"/>
      <c r="AC4" s="307"/>
      <c r="AD4" s="308"/>
      <c r="AE4" s="300"/>
      <c r="AF4" s="300"/>
      <c r="AG4" s="300"/>
      <c r="AH4" s="300"/>
      <c r="AI4" s="300"/>
      <c r="AJ4" s="300"/>
      <c r="AK4" s="300"/>
      <c r="AL4" s="303"/>
      <c r="AM4" s="300"/>
      <c r="AN4" s="309"/>
      <c r="AO4" s="309"/>
      <c r="AP4" s="309"/>
      <c r="AQ4" s="309"/>
      <c r="AR4" s="309"/>
      <c r="AS4" s="309"/>
      <c r="AT4" s="311"/>
      <c r="AU4" s="309"/>
      <c r="AV4" s="309"/>
      <c r="AW4" s="309"/>
      <c r="AX4" s="311"/>
      <c r="AY4" s="309"/>
      <c r="AZ4" s="312"/>
      <c r="BA4" s="312"/>
      <c r="BB4" s="312"/>
      <c r="BC4" s="312"/>
      <c r="BD4" s="312"/>
      <c r="BE4" s="312"/>
      <c r="BF4" s="312"/>
      <c r="BG4" s="312"/>
      <c r="BH4" s="312"/>
      <c r="BI4" s="312"/>
      <c r="BJ4" s="312"/>
      <c r="BK4" s="312"/>
      <c r="BL4" s="312"/>
      <c r="BM4" s="312"/>
      <c r="BN4" s="312"/>
      <c r="BO4" s="312"/>
      <c r="BP4" s="312"/>
      <c r="BQ4" s="312"/>
      <c r="BR4" s="312"/>
      <c r="BS4" s="312"/>
      <c r="BT4" s="317"/>
      <c r="BU4" s="317"/>
      <c r="BV4" s="317"/>
      <c r="BW4" s="317"/>
      <c r="BX4" s="318"/>
      <c r="BY4" s="318"/>
      <c r="BZ4" s="318"/>
      <c r="CA4" s="313"/>
      <c r="CB4" s="313"/>
      <c r="CC4" s="313"/>
      <c r="CD4" s="313"/>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row>
    <row r="5" spans="1:108" s="150" customFormat="1" ht="176.25" customHeight="1" thickTop="1" thickBot="1" x14ac:dyDescent="0.35">
      <c r="A5" s="314">
        <v>1</v>
      </c>
      <c r="B5" s="315" t="s">
        <v>425</v>
      </c>
      <c r="C5" s="315" t="s">
        <v>418</v>
      </c>
      <c r="D5" s="315" t="s">
        <v>740</v>
      </c>
      <c r="E5" s="316" t="s">
        <v>741</v>
      </c>
      <c r="F5" s="315" t="s">
        <v>103</v>
      </c>
      <c r="G5" s="315" t="s">
        <v>742</v>
      </c>
      <c r="H5" s="315" t="s">
        <v>743</v>
      </c>
      <c r="I5" s="315" t="s">
        <v>144</v>
      </c>
      <c r="J5" s="314">
        <v>1</v>
      </c>
      <c r="K5" s="314">
        <v>5</v>
      </c>
      <c r="L5" s="321">
        <f>+(J5*K5)*4</f>
        <v>20</v>
      </c>
      <c r="M5" s="322" t="str">
        <f>IF(OR(AND(J5=3,K5=4),AND(J5=2,K5=5),AND(J5=2,K5=5),AND(L5=20),AND(L5&gt;=52,L5&lt;=100)),"ZONA RIESGO EXTREMA",IF(OR(AND(J5=5,K5=2),AND(J5=4,K5=3),AND(J5=1,K5=4),AND(L5=16),AND(L5&gt;=28,L5&lt;=48)),"ZONA RIESGO ALTA",IF(OR(AND(J5=1,K5=3),AND(J5=4,K5=1),AND(L5=24)),"ZONA RIESGO MODERADA",IF(AND(L5&gt;=4,L5&lt;=16),"ZONA RIESGO BAJA"))))</f>
        <v>ZONA RIESGO EXTREMA</v>
      </c>
      <c r="N5" s="174">
        <v>1</v>
      </c>
      <c r="O5" s="163" t="s">
        <v>744</v>
      </c>
      <c r="P5" s="167">
        <v>15</v>
      </c>
      <c r="Q5" s="167">
        <v>15</v>
      </c>
      <c r="R5" s="167">
        <v>15</v>
      </c>
      <c r="S5" s="167">
        <v>15</v>
      </c>
      <c r="T5" s="167">
        <v>15</v>
      </c>
      <c r="U5" s="167">
        <v>15</v>
      </c>
      <c r="V5" s="167">
        <v>5</v>
      </c>
      <c r="W5" s="116">
        <f>SUM(P5:V5)</f>
        <v>95</v>
      </c>
      <c r="X5" s="117" t="str">
        <f t="shared" ref="X5:X64" si="0">IF(AND(W5&gt;=86,W5&lt;=95),"MODERADO",IF(AND(W5&gt;=96), "FUERTE",IF(AND(W5&lt;=85), "DEBIL")))</f>
        <v>MODERADO</v>
      </c>
      <c r="Y5" s="168" t="s">
        <v>146</v>
      </c>
      <c r="Z5" s="118" t="str">
        <f>IFERROR((_xlfn.IFS(AND(X5="FUERTE",Y5="FUERTE"),"FUERTE",AND(X5="FUERTE",Y5="MODERADO"),"MODERADO",AND(X5="FUERTE",Y5="DEBIL"),"DEBIL",AND(X5="MODERADO",Y5="FUERTE"),"MODERADO",AND(X5="MODERADO",Y5="MODERADO"),"MODERADO",AND(X5="MODERADO",Y5="DEBIL"),"DEBIL",AND(X5="DEBIL",Y5="FUERTE"),"DEBIL",AND(X5="DEBIL",Y5="MODERADO"),"DEBIL",AND(X5="DEBIL",Y5="DEBIL"),"DEBIL")),"")</f>
        <v>MODERADO</v>
      </c>
      <c r="AA5" s="116" t="str">
        <f>IF(AND(Z5="FUERTE"),"NO", "SI")</f>
        <v>SI</v>
      </c>
      <c r="AB5" s="167" t="s">
        <v>745</v>
      </c>
      <c r="AC5" s="319">
        <f>IF(AND(W5&gt;0,SUM(W6:W10)=0),W5,IF(AND(SUM(W5:W6)&gt;0,SUM(W7:W10)=0),AVERAGE(W5:W6),IF(AND(SUM(W5:W7)&gt;0,SUM(W8:W10)=0),AVERAGE(W5:W7),IF(AND(SUM(W5:W8)&gt;0,SUM(W9:W10)=0),AVERAGE(W5:W8),IF(AND(SUM(W5:W9)&gt;0,W10=0),AVERAGE(W5:W9),AVERAGE(W5:W10))))))</f>
        <v>93.333333333333329</v>
      </c>
      <c r="AD5" s="319" t="str">
        <f>IF(AND(AC5&gt;=50,AC5&lt;=99),"MODERADO",IF(AND(AC5=100), "FUERTE",IF(AND(AC5&lt;50), "DEBIL")))</f>
        <v>MODERADO</v>
      </c>
      <c r="AE5" s="320" t="s">
        <v>147</v>
      </c>
      <c r="AF5" s="320" t="s">
        <v>147</v>
      </c>
      <c r="AG5" s="329">
        <f>IFERROR(_xlfn.IFS(AND(AD5="MODERADO",AE5="Directamente"),1,AND(AD5="FUERTE",AE5="Directamente"),2),"0")</f>
        <v>1</v>
      </c>
      <c r="AH5" s="329">
        <f>IFERROR(_xlfn.IFS(AND(AD5="MODERADO",AF5="Directamente"),1,AND(AD5="FUERTE",AF5="Directamente"),2,AND(AD5="FUERTE",AF5="Indirectamente"),1),"0")</f>
        <v>1</v>
      </c>
      <c r="AI5" s="325">
        <v>1</v>
      </c>
      <c r="AJ5" s="325">
        <v>5</v>
      </c>
      <c r="AK5" s="321">
        <f>+(AI5*AJ5)*4</f>
        <v>20</v>
      </c>
      <c r="AL5" s="322" t="str">
        <f>IF(OR(AND(AI5=3,AJ5=4),AND(AI5=2,AJ5=5),AND(AI5=2,AJ5=5),AND(AK5=20),AND(AK5&gt;=52,AK5&lt;=100)),"ZONA RIESGO EXTREMA",IF(OR(AND(AI5=5,AJ5=2),AND(AI5=4,AJ5=3),AND(AI5=1,AJ5=4),AND(AK5=16),AND(AK5&gt;=28,AK5&lt;=48)),"ZONA RIESGO ALTA",IF(OR(AND(AI5=1,AJ5=3),AND(AI5=4,AJ5=1),AND(AK5=24)),"ZONA RIESGO MODERADA",IF(AND(AK5&gt;=4,AK5&lt;=16),"ZONA RIESGO BAJA"))))</f>
        <v>ZONA RIESGO EXTREMA</v>
      </c>
      <c r="AM5" s="326" t="s">
        <v>394</v>
      </c>
      <c r="AN5" s="175" t="s">
        <v>746</v>
      </c>
      <c r="AO5" s="175" t="s">
        <v>747</v>
      </c>
      <c r="AP5" s="164">
        <v>44926</v>
      </c>
      <c r="AQ5" s="229" t="s">
        <v>748</v>
      </c>
      <c r="AR5" s="180" t="s">
        <v>749</v>
      </c>
      <c r="AS5" s="242">
        <v>44687</v>
      </c>
      <c r="AT5" s="243" t="s">
        <v>750</v>
      </c>
      <c r="AU5" s="114"/>
      <c r="AV5" s="145"/>
      <c r="AW5" s="114"/>
      <c r="AX5" s="145"/>
      <c r="AY5" s="146" t="s">
        <v>399</v>
      </c>
      <c r="AZ5" s="244" t="s">
        <v>748</v>
      </c>
      <c r="BA5" s="192" t="s">
        <v>751</v>
      </c>
      <c r="BB5" s="230" t="s">
        <v>752</v>
      </c>
      <c r="BC5" s="178" t="s">
        <v>753</v>
      </c>
      <c r="BD5" s="164" t="s">
        <v>114</v>
      </c>
      <c r="BE5" s="245">
        <v>44687</v>
      </c>
      <c r="BF5" s="243" t="s">
        <v>754</v>
      </c>
      <c r="BG5" s="246" t="s">
        <v>755</v>
      </c>
      <c r="BH5" s="247" t="s">
        <v>753</v>
      </c>
      <c r="BI5" s="114" t="s">
        <v>114</v>
      </c>
      <c r="BJ5" s="145"/>
      <c r="BK5" s="145"/>
      <c r="BL5" s="146"/>
      <c r="BM5" s="114"/>
      <c r="BN5" s="114"/>
      <c r="BO5" s="145"/>
      <c r="BP5" s="145"/>
      <c r="BQ5" s="146"/>
      <c r="BR5" s="114"/>
      <c r="BS5" s="114"/>
      <c r="BT5" s="166" t="s">
        <v>756</v>
      </c>
      <c r="BU5" s="145"/>
      <c r="BV5" s="145"/>
      <c r="BW5" s="145"/>
      <c r="BX5" s="164">
        <v>44676</v>
      </c>
      <c r="BY5" s="175" t="s">
        <v>757</v>
      </c>
      <c r="BZ5" s="175" t="s">
        <v>758</v>
      </c>
      <c r="CA5" s="114">
        <v>44684</v>
      </c>
      <c r="CB5" s="145" t="s">
        <v>759</v>
      </c>
      <c r="CC5" s="146" t="s">
        <v>716</v>
      </c>
      <c r="CD5" s="145" t="s">
        <v>760</v>
      </c>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row>
    <row r="6" spans="1:108" ht="132" customHeight="1" thickTop="1" thickBot="1" x14ac:dyDescent="0.35">
      <c r="A6" s="314"/>
      <c r="B6" s="315"/>
      <c r="C6" s="315"/>
      <c r="D6" s="315"/>
      <c r="E6" s="316"/>
      <c r="F6" s="315"/>
      <c r="G6" s="315"/>
      <c r="H6" s="315"/>
      <c r="I6" s="315"/>
      <c r="J6" s="314"/>
      <c r="K6" s="314"/>
      <c r="L6" s="321"/>
      <c r="M6" s="323"/>
      <c r="N6" s="174">
        <v>2</v>
      </c>
      <c r="O6" s="163" t="s">
        <v>761</v>
      </c>
      <c r="P6" s="167">
        <v>15</v>
      </c>
      <c r="Q6" s="167">
        <v>15</v>
      </c>
      <c r="R6" s="167">
        <v>15</v>
      </c>
      <c r="S6" s="167">
        <v>15</v>
      </c>
      <c r="T6" s="167">
        <v>15</v>
      </c>
      <c r="U6" s="167">
        <v>15</v>
      </c>
      <c r="V6" s="167">
        <v>5</v>
      </c>
      <c r="W6" s="116">
        <f t="shared" ref="W6:W64" si="1">SUM(P6:V6)</f>
        <v>95</v>
      </c>
      <c r="X6" s="117" t="str">
        <f t="shared" si="0"/>
        <v>MODERADO</v>
      </c>
      <c r="Y6" s="168"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MODERADO</v>
      </c>
      <c r="AA6" s="116" t="str">
        <f t="shared" ref="AA6:AA64" si="3">IF(AND(Z6="FUERTE"),"NO", "SI")</f>
        <v>SI</v>
      </c>
      <c r="AB6" s="167" t="s">
        <v>762</v>
      </c>
      <c r="AC6" s="319"/>
      <c r="AD6" s="319"/>
      <c r="AE6" s="320"/>
      <c r="AF6" s="320"/>
      <c r="AG6" s="329"/>
      <c r="AH6" s="329"/>
      <c r="AI6" s="325"/>
      <c r="AJ6" s="325"/>
      <c r="AK6" s="321"/>
      <c r="AL6" s="323"/>
      <c r="AM6" s="327"/>
      <c r="AN6" s="175" t="s">
        <v>763</v>
      </c>
      <c r="AO6" s="175" t="s">
        <v>747</v>
      </c>
      <c r="AP6" s="164">
        <v>44926</v>
      </c>
      <c r="AQ6" s="229" t="s">
        <v>748</v>
      </c>
      <c r="AR6" s="184" t="s">
        <v>764</v>
      </c>
      <c r="AS6" s="242">
        <v>44687</v>
      </c>
      <c r="AT6" s="243" t="s">
        <v>765</v>
      </c>
      <c r="AU6" s="114"/>
      <c r="AV6" s="145"/>
      <c r="AW6" s="114"/>
      <c r="AX6" s="145"/>
      <c r="AY6" s="146" t="s">
        <v>399</v>
      </c>
      <c r="AZ6" s="244" t="s">
        <v>748</v>
      </c>
      <c r="BA6" s="197" t="s">
        <v>766</v>
      </c>
      <c r="BB6" s="248" t="s">
        <v>752</v>
      </c>
      <c r="BC6" s="249" t="s">
        <v>753</v>
      </c>
      <c r="BD6" s="164" t="s">
        <v>114</v>
      </c>
      <c r="BE6" s="245">
        <v>44687</v>
      </c>
      <c r="BF6" s="243" t="s">
        <v>767</v>
      </c>
      <c r="BG6" s="246" t="s">
        <v>755</v>
      </c>
      <c r="BH6" s="247" t="s">
        <v>753</v>
      </c>
      <c r="BI6" s="114" t="s">
        <v>114</v>
      </c>
      <c r="BJ6" s="145"/>
      <c r="BK6" s="145"/>
      <c r="BL6" s="146"/>
      <c r="BM6" s="114"/>
      <c r="BN6" s="114"/>
      <c r="BO6" s="145"/>
      <c r="BP6" s="145"/>
      <c r="BQ6" s="146"/>
      <c r="BR6" s="114"/>
      <c r="BS6" s="114"/>
      <c r="BT6" s="166" t="s">
        <v>768</v>
      </c>
      <c r="BU6" s="145"/>
      <c r="BV6" s="145"/>
      <c r="BW6" s="145"/>
      <c r="BX6" s="164">
        <v>44676</v>
      </c>
      <c r="BY6" s="175" t="s">
        <v>757</v>
      </c>
      <c r="BZ6" s="175" t="s">
        <v>758</v>
      </c>
      <c r="CA6" s="114">
        <v>44684</v>
      </c>
      <c r="CB6" s="145" t="s">
        <v>759</v>
      </c>
      <c r="CC6" s="146" t="s">
        <v>716</v>
      </c>
      <c r="CD6" s="145" t="s">
        <v>760</v>
      </c>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ht="77.25" customHeight="1" thickTop="1" thickBot="1" x14ac:dyDescent="0.35">
      <c r="A7" s="314"/>
      <c r="B7" s="315"/>
      <c r="C7" s="315"/>
      <c r="D7" s="315"/>
      <c r="E7" s="316"/>
      <c r="F7" s="315"/>
      <c r="G7" s="315"/>
      <c r="H7" s="315"/>
      <c r="I7" s="315"/>
      <c r="J7" s="314"/>
      <c r="K7" s="314"/>
      <c r="L7" s="321"/>
      <c r="M7" s="323"/>
      <c r="N7" s="174">
        <v>3</v>
      </c>
      <c r="O7" s="169" t="s">
        <v>769</v>
      </c>
      <c r="P7" s="167">
        <v>10</v>
      </c>
      <c r="Q7" s="167">
        <v>15</v>
      </c>
      <c r="R7" s="167">
        <v>15</v>
      </c>
      <c r="S7" s="167">
        <v>15</v>
      </c>
      <c r="T7" s="167">
        <v>15</v>
      </c>
      <c r="U7" s="167">
        <v>15</v>
      </c>
      <c r="V7" s="167">
        <v>5</v>
      </c>
      <c r="W7" s="116">
        <f t="shared" si="1"/>
        <v>90</v>
      </c>
      <c r="X7" s="117" t="str">
        <f t="shared" si="0"/>
        <v>MODERADO</v>
      </c>
      <c r="Y7" s="168" t="s">
        <v>146</v>
      </c>
      <c r="Z7" s="118" t="str">
        <f t="shared" si="2"/>
        <v>MODERADO</v>
      </c>
      <c r="AA7" s="116" t="str">
        <f t="shared" si="3"/>
        <v>SI</v>
      </c>
      <c r="AB7" s="167" t="s">
        <v>770</v>
      </c>
      <c r="AC7" s="319"/>
      <c r="AD7" s="319"/>
      <c r="AE7" s="320"/>
      <c r="AF7" s="320"/>
      <c r="AG7" s="329"/>
      <c r="AH7" s="329"/>
      <c r="AI7" s="325"/>
      <c r="AJ7" s="325"/>
      <c r="AK7" s="321"/>
      <c r="AL7" s="323"/>
      <c r="AM7" s="327"/>
      <c r="AN7" s="175"/>
      <c r="AO7" s="174"/>
      <c r="AP7" s="164"/>
      <c r="AQ7" s="164"/>
      <c r="AR7" s="175"/>
      <c r="AS7" s="114"/>
      <c r="AT7" s="145"/>
      <c r="AU7" s="114"/>
      <c r="AV7" s="145"/>
      <c r="AW7" s="114"/>
      <c r="AX7" s="145"/>
      <c r="AY7" s="146"/>
      <c r="AZ7" s="244" t="s">
        <v>748</v>
      </c>
      <c r="BA7" s="197" t="s">
        <v>771</v>
      </c>
      <c r="BB7" s="248" t="s">
        <v>752</v>
      </c>
      <c r="BC7" s="249" t="s">
        <v>753</v>
      </c>
      <c r="BD7" s="164" t="s">
        <v>114</v>
      </c>
      <c r="BE7" s="245">
        <v>44687</v>
      </c>
      <c r="BF7" s="243" t="s">
        <v>772</v>
      </c>
      <c r="BG7" s="246" t="s">
        <v>755</v>
      </c>
      <c r="BH7" s="247" t="s">
        <v>753</v>
      </c>
      <c r="BI7" s="114" t="s">
        <v>114</v>
      </c>
      <c r="BJ7" s="145"/>
      <c r="BK7" s="145"/>
      <c r="BL7" s="146"/>
      <c r="BM7" s="114"/>
      <c r="BN7" s="114"/>
      <c r="BO7" s="145"/>
      <c r="BP7" s="145"/>
      <c r="BQ7" s="146"/>
      <c r="BR7" s="114"/>
      <c r="BS7" s="114"/>
      <c r="BT7" s="164"/>
      <c r="BU7" s="145"/>
      <c r="BV7" s="145"/>
      <c r="BW7" s="145"/>
      <c r="BX7" s="164">
        <v>44676</v>
      </c>
      <c r="BY7" s="175" t="s">
        <v>757</v>
      </c>
      <c r="BZ7" s="175"/>
      <c r="CA7" s="114">
        <v>44684</v>
      </c>
      <c r="CB7" s="145" t="s">
        <v>759</v>
      </c>
      <c r="CC7" s="146" t="s">
        <v>716</v>
      </c>
      <c r="CD7" s="145" t="s">
        <v>737</v>
      </c>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ht="59.25" customHeight="1" thickTop="1" thickBot="1" x14ac:dyDescent="0.35">
      <c r="A8" s="314"/>
      <c r="B8" s="315"/>
      <c r="C8" s="315"/>
      <c r="D8" s="315"/>
      <c r="E8" s="316"/>
      <c r="F8" s="315"/>
      <c r="G8" s="315"/>
      <c r="H8" s="315"/>
      <c r="I8" s="315"/>
      <c r="J8" s="314"/>
      <c r="K8" s="314"/>
      <c r="L8" s="321"/>
      <c r="M8" s="323"/>
      <c r="N8" s="174">
        <v>4</v>
      </c>
      <c r="O8" s="163"/>
      <c r="P8" s="167"/>
      <c r="Q8" s="167"/>
      <c r="R8" s="167"/>
      <c r="S8" s="167"/>
      <c r="T8" s="167"/>
      <c r="U8" s="167"/>
      <c r="V8" s="167"/>
      <c r="W8" s="116">
        <f t="shared" si="1"/>
        <v>0</v>
      </c>
      <c r="X8" s="117" t="str">
        <f t="shared" si="0"/>
        <v>DEBIL</v>
      </c>
      <c r="Y8" s="168"/>
      <c r="Z8" s="118" t="str">
        <f t="shared" si="2"/>
        <v/>
      </c>
      <c r="AA8" s="116" t="str">
        <f t="shared" si="3"/>
        <v>SI</v>
      </c>
      <c r="AB8" s="167"/>
      <c r="AC8" s="319"/>
      <c r="AD8" s="319"/>
      <c r="AE8" s="320"/>
      <c r="AF8" s="320"/>
      <c r="AG8" s="329"/>
      <c r="AH8" s="329"/>
      <c r="AI8" s="325"/>
      <c r="AJ8" s="325"/>
      <c r="AK8" s="321"/>
      <c r="AL8" s="323"/>
      <c r="AM8" s="327"/>
      <c r="AN8" s="175"/>
      <c r="AO8" s="174"/>
      <c r="AP8" s="164"/>
      <c r="AQ8" s="164"/>
      <c r="AR8" s="175"/>
      <c r="AS8" s="114"/>
      <c r="AT8" s="145"/>
      <c r="AU8" s="114"/>
      <c r="AV8" s="145"/>
      <c r="AW8" s="114"/>
      <c r="AX8" s="145"/>
      <c r="AY8" s="146"/>
      <c r="AZ8" s="175"/>
      <c r="BA8" s="175"/>
      <c r="BB8" s="174"/>
      <c r="BC8" s="164"/>
      <c r="BD8" s="164"/>
      <c r="BE8" s="145"/>
      <c r="BF8" s="145"/>
      <c r="BG8" s="146"/>
      <c r="BH8" s="114"/>
      <c r="BI8" s="114"/>
      <c r="BJ8" s="145"/>
      <c r="BK8" s="145"/>
      <c r="BL8" s="146"/>
      <c r="BM8" s="114"/>
      <c r="BN8" s="114"/>
      <c r="BO8" s="145"/>
      <c r="BP8" s="145"/>
      <c r="BQ8" s="146"/>
      <c r="BR8" s="114"/>
      <c r="BS8" s="114"/>
      <c r="BT8" s="164"/>
      <c r="BU8" s="145"/>
      <c r="BV8" s="145"/>
      <c r="BW8" s="145"/>
      <c r="BX8" s="164"/>
      <c r="BY8" s="175"/>
      <c r="BZ8" s="175"/>
      <c r="CA8" s="114"/>
      <c r="CB8" s="145"/>
      <c r="CC8" s="146"/>
      <c r="CD8" s="145"/>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ht="59.25" customHeight="1" thickTop="1" thickBot="1" x14ac:dyDescent="0.35">
      <c r="A9" s="314"/>
      <c r="B9" s="315"/>
      <c r="C9" s="315"/>
      <c r="D9" s="315"/>
      <c r="E9" s="316"/>
      <c r="F9" s="315"/>
      <c r="G9" s="315"/>
      <c r="H9" s="315"/>
      <c r="I9" s="315"/>
      <c r="J9" s="314"/>
      <c r="K9" s="314"/>
      <c r="L9" s="321"/>
      <c r="M9" s="323"/>
      <c r="N9" s="174">
        <v>5</v>
      </c>
      <c r="O9" s="163"/>
      <c r="P9" s="167"/>
      <c r="Q9" s="167"/>
      <c r="R9" s="167"/>
      <c r="S9" s="167"/>
      <c r="T9" s="167"/>
      <c r="U9" s="167"/>
      <c r="V9" s="167"/>
      <c r="W9" s="116">
        <f t="shared" si="1"/>
        <v>0</v>
      </c>
      <c r="X9" s="117" t="str">
        <f t="shared" si="0"/>
        <v>DEBIL</v>
      </c>
      <c r="Y9" s="168"/>
      <c r="Z9" s="118" t="str">
        <f t="shared" si="2"/>
        <v/>
      </c>
      <c r="AA9" s="116" t="str">
        <f t="shared" si="3"/>
        <v>SI</v>
      </c>
      <c r="AB9" s="167"/>
      <c r="AC9" s="319"/>
      <c r="AD9" s="319"/>
      <c r="AE9" s="320"/>
      <c r="AF9" s="320"/>
      <c r="AG9" s="329"/>
      <c r="AH9" s="329"/>
      <c r="AI9" s="325"/>
      <c r="AJ9" s="325"/>
      <c r="AK9" s="321"/>
      <c r="AL9" s="323"/>
      <c r="AM9" s="327"/>
      <c r="AN9" s="175"/>
      <c r="AO9" s="174"/>
      <c r="AP9" s="164"/>
      <c r="AQ9" s="164"/>
      <c r="AR9" s="175"/>
      <c r="AS9" s="114"/>
      <c r="AT9" s="145"/>
      <c r="AU9" s="114"/>
      <c r="AV9" s="145"/>
      <c r="AW9" s="114"/>
      <c r="AX9" s="145"/>
      <c r="AY9" s="146"/>
      <c r="AZ9" s="175"/>
      <c r="BA9" s="175"/>
      <c r="BB9" s="174"/>
      <c r="BC9" s="164"/>
      <c r="BD9" s="164"/>
      <c r="BE9" s="145"/>
      <c r="BF9" s="145"/>
      <c r="BG9" s="146"/>
      <c r="BH9" s="114"/>
      <c r="BI9" s="114"/>
      <c r="BJ9" s="145"/>
      <c r="BK9" s="145"/>
      <c r="BL9" s="146"/>
      <c r="BM9" s="114"/>
      <c r="BN9" s="114"/>
      <c r="BO9" s="145"/>
      <c r="BP9" s="145"/>
      <c r="BQ9" s="146"/>
      <c r="BR9" s="114"/>
      <c r="BS9" s="114"/>
      <c r="BT9" s="164"/>
      <c r="BU9" s="145"/>
      <c r="BV9" s="145"/>
      <c r="BW9" s="145"/>
      <c r="BX9" s="164"/>
      <c r="BY9" s="175"/>
      <c r="BZ9" s="175"/>
      <c r="CA9" s="114"/>
      <c r="CB9" s="145"/>
      <c r="CC9" s="146"/>
      <c r="CD9" s="145"/>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ht="59.25" customHeight="1" thickTop="1" thickBot="1" x14ac:dyDescent="0.35">
      <c r="A10" s="314"/>
      <c r="B10" s="315"/>
      <c r="C10" s="315"/>
      <c r="D10" s="315"/>
      <c r="E10" s="316"/>
      <c r="F10" s="315"/>
      <c r="G10" s="315"/>
      <c r="H10" s="315"/>
      <c r="I10" s="315"/>
      <c r="J10" s="314"/>
      <c r="K10" s="314"/>
      <c r="L10" s="321"/>
      <c r="M10" s="324"/>
      <c r="N10" s="174">
        <v>6</v>
      </c>
      <c r="O10" s="163"/>
      <c r="P10" s="167"/>
      <c r="Q10" s="167"/>
      <c r="R10" s="167"/>
      <c r="S10" s="167"/>
      <c r="T10" s="167"/>
      <c r="U10" s="167"/>
      <c r="V10" s="167"/>
      <c r="W10" s="116">
        <f t="shared" si="1"/>
        <v>0</v>
      </c>
      <c r="X10" s="117" t="str">
        <f t="shared" si="0"/>
        <v>DEBIL</v>
      </c>
      <c r="Y10" s="168"/>
      <c r="Z10" s="118" t="str">
        <f t="shared" si="2"/>
        <v/>
      </c>
      <c r="AA10" s="116" t="str">
        <f t="shared" si="3"/>
        <v>SI</v>
      </c>
      <c r="AB10" s="167"/>
      <c r="AC10" s="319"/>
      <c r="AD10" s="319"/>
      <c r="AE10" s="320"/>
      <c r="AF10" s="320"/>
      <c r="AG10" s="329"/>
      <c r="AH10" s="329"/>
      <c r="AI10" s="325"/>
      <c r="AJ10" s="325"/>
      <c r="AK10" s="321"/>
      <c r="AL10" s="324"/>
      <c r="AM10" s="328"/>
      <c r="AN10" s="175"/>
      <c r="AO10" s="174"/>
      <c r="AP10" s="164"/>
      <c r="AQ10" s="164"/>
      <c r="AR10" s="175"/>
      <c r="AS10" s="114"/>
      <c r="AT10" s="145"/>
      <c r="AU10" s="114"/>
      <c r="AV10" s="145"/>
      <c r="AW10" s="114"/>
      <c r="AX10" s="145"/>
      <c r="AY10" s="146"/>
      <c r="AZ10" s="175"/>
      <c r="BA10" s="175"/>
      <c r="BB10" s="174"/>
      <c r="BC10" s="164"/>
      <c r="BD10" s="164"/>
      <c r="BE10" s="145"/>
      <c r="BF10" s="145"/>
      <c r="BG10" s="146"/>
      <c r="BH10" s="114"/>
      <c r="BI10" s="114"/>
      <c r="BJ10" s="145"/>
      <c r="BK10" s="145"/>
      <c r="BL10" s="146"/>
      <c r="BM10" s="114"/>
      <c r="BN10" s="114"/>
      <c r="BO10" s="145"/>
      <c r="BP10" s="145"/>
      <c r="BQ10" s="146"/>
      <c r="BR10" s="114"/>
      <c r="BS10" s="114"/>
      <c r="BT10" s="164"/>
      <c r="BU10" s="145"/>
      <c r="BV10" s="145"/>
      <c r="BW10" s="145"/>
      <c r="BX10" s="164"/>
      <c r="BY10" s="175"/>
      <c r="BZ10" s="175"/>
      <c r="CA10" s="114"/>
      <c r="CB10" s="145"/>
      <c r="CC10" s="146"/>
      <c r="CD10" s="145"/>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ht="21" hidden="1" customHeight="1" thickTop="1" thickBot="1" x14ac:dyDescent="0.35">
      <c r="A11" s="314">
        <v>2</v>
      </c>
      <c r="B11" s="315"/>
      <c r="C11" s="315"/>
      <c r="D11" s="315"/>
      <c r="E11" s="316"/>
      <c r="F11" s="315"/>
      <c r="G11" s="315"/>
      <c r="H11" s="315"/>
      <c r="I11" s="315"/>
      <c r="J11" s="314"/>
      <c r="K11" s="314"/>
      <c r="L11" s="321">
        <f>+(J11*K11)*4</f>
        <v>0</v>
      </c>
      <c r="M11" s="322" t="b">
        <f>IF(OR(AND(J11=3,K11=4),AND(J11=2,K11=5),AND(J11=2,K11=5),AND(L11=20),AND(L11&gt;=52,L11&lt;=100)),"ZONA RIESGO EXTREMA",IF(OR(AND(J11=5,K11=2),AND(J11=4,K11=3),AND(J11=1,K11=4),AND(L11=16),AND(L11&gt;=28,L11&lt;=48)),"ZONA RIESGO ALTA",IF(OR(AND(J11=1,K11=3),AND(J11=4,K11=1),AND(L11=24)),"ZONA RIESGO MODERADA",IF(AND(L11&gt;=4,L11&lt;=16),"ZONA RIESGO BAJA"))))</f>
        <v>0</v>
      </c>
      <c r="N11" s="174">
        <v>1</v>
      </c>
      <c r="O11" s="163"/>
      <c r="P11" s="167"/>
      <c r="Q11" s="167"/>
      <c r="R11" s="167"/>
      <c r="S11" s="167"/>
      <c r="T11" s="167"/>
      <c r="U11" s="167"/>
      <c r="V11" s="167"/>
      <c r="W11" s="116">
        <f t="shared" si="1"/>
        <v>0</v>
      </c>
      <c r="X11" s="117" t="str">
        <f t="shared" si="0"/>
        <v>DEBIL</v>
      </c>
      <c r="Y11" s="168"/>
      <c r="Z11" s="118" t="str">
        <f t="shared" si="2"/>
        <v/>
      </c>
      <c r="AA11" s="116" t="str">
        <f t="shared" si="3"/>
        <v>SI</v>
      </c>
      <c r="AB11" s="167"/>
      <c r="AC11" s="319">
        <f>IF(AND(W11&gt;0,SUM(W12:W16)=0),W11,IF(AND(SUM(W11:W12)&gt;0,SUM(W13:W16)=0),AVERAGE(W11:W12),IF(AND(SUM(W11:W13)&gt;0,SUM(W14:W16)=0),AVERAGE(W11:W13),IF(AND(SUM(W11:W14)&gt;0,SUM(W15:W16)=0),AVERAGE(W11:W14),IF(AND(SUM(W11:W15)&gt;0,W16=0),AVERAGE(W11:W15),AVERAGE(W11:W16))))))</f>
        <v>0</v>
      </c>
      <c r="AD11" s="319" t="str">
        <f>IF(AND(AC11&gt;=50,AC11&lt;=99),"MODERADO",IF(AND(AC11=100), "FUERTE",IF(AND(AC11&lt;50), "DEBIL")))</f>
        <v>DEBIL</v>
      </c>
      <c r="AE11" s="320"/>
      <c r="AF11" s="320"/>
      <c r="AG11" s="329" t="str">
        <f>IFERROR(_xlfn.IFS(AND(AD11="MODERADO",AE11="Directamente"),1,AND(AD11="FUERTE",AE11="Directamente"),2),"0")</f>
        <v>0</v>
      </c>
      <c r="AH11" s="329" t="str">
        <f>IFERROR(_xlfn.IFS(AND(AD11="MODERADO",AF11="Directamente"),1,AND(AD11="FUERTE",AF11="Directamente"),2,AND(AD11="FUERTE",AF11="Indirectamente"),1),"0")</f>
        <v>0</v>
      </c>
      <c r="AI11" s="325"/>
      <c r="AJ11" s="325"/>
      <c r="AK11" s="321">
        <f>+(AI11*AJ11)*4</f>
        <v>0</v>
      </c>
      <c r="AL11" s="32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26"/>
      <c r="AN11" s="175"/>
      <c r="AO11" s="174"/>
      <c r="AP11" s="164"/>
      <c r="AQ11" s="164"/>
      <c r="AR11" s="175"/>
      <c r="AS11" s="114"/>
      <c r="AT11" s="145"/>
      <c r="AU11" s="114"/>
      <c r="AV11" s="145"/>
      <c r="AW11" s="114"/>
      <c r="AX11" s="145"/>
      <c r="AY11" s="146"/>
      <c r="AZ11" s="175"/>
      <c r="BA11" s="175"/>
      <c r="BB11" s="174"/>
      <c r="BC11" s="164"/>
      <c r="BD11" s="164"/>
      <c r="BE11" s="145"/>
      <c r="BF11" s="145"/>
      <c r="BG11" s="146"/>
      <c r="BH11" s="114"/>
      <c r="BI11" s="114"/>
      <c r="BJ11" s="145"/>
      <c r="BK11" s="145"/>
      <c r="BL11" s="146"/>
      <c r="BM11" s="114"/>
      <c r="BN11" s="114"/>
      <c r="BO11" s="145"/>
      <c r="BP11" s="145"/>
      <c r="BQ11" s="146"/>
      <c r="BR11" s="114"/>
      <c r="BS11" s="114"/>
      <c r="BT11" s="164"/>
      <c r="BU11" s="145"/>
      <c r="BV11" s="145"/>
      <c r="BW11" s="145"/>
      <c r="BX11" s="164"/>
      <c r="BY11" s="175"/>
      <c r="BZ11" s="175"/>
      <c r="CA11" s="114"/>
      <c r="CB11" s="145"/>
      <c r="CC11" s="146"/>
      <c r="CD11" s="145"/>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ht="21" hidden="1" customHeight="1" thickTop="1" thickBot="1" x14ac:dyDescent="0.35">
      <c r="A12" s="314"/>
      <c r="B12" s="315"/>
      <c r="C12" s="315"/>
      <c r="D12" s="315"/>
      <c r="E12" s="316"/>
      <c r="F12" s="315"/>
      <c r="G12" s="315"/>
      <c r="H12" s="315"/>
      <c r="I12" s="315"/>
      <c r="J12" s="314"/>
      <c r="K12" s="314"/>
      <c r="L12" s="321"/>
      <c r="M12" s="323"/>
      <c r="N12" s="174">
        <v>2</v>
      </c>
      <c r="O12" s="163"/>
      <c r="P12" s="167"/>
      <c r="Q12" s="167"/>
      <c r="R12" s="167"/>
      <c r="S12" s="167"/>
      <c r="T12" s="167"/>
      <c r="U12" s="167"/>
      <c r="V12" s="167"/>
      <c r="W12" s="116">
        <f t="shared" si="1"/>
        <v>0</v>
      </c>
      <c r="X12" s="117" t="str">
        <f t="shared" si="0"/>
        <v>DEBIL</v>
      </c>
      <c r="Y12" s="168"/>
      <c r="Z12" s="118" t="str">
        <f t="shared" si="2"/>
        <v/>
      </c>
      <c r="AA12" s="116" t="str">
        <f t="shared" si="3"/>
        <v>SI</v>
      </c>
      <c r="AB12" s="167"/>
      <c r="AC12" s="319"/>
      <c r="AD12" s="319"/>
      <c r="AE12" s="320"/>
      <c r="AF12" s="320"/>
      <c r="AG12" s="329"/>
      <c r="AH12" s="329"/>
      <c r="AI12" s="325"/>
      <c r="AJ12" s="325"/>
      <c r="AK12" s="321"/>
      <c r="AL12" s="323"/>
      <c r="AM12" s="327"/>
      <c r="AN12" s="175"/>
      <c r="AO12" s="174"/>
      <c r="AP12" s="164"/>
      <c r="AQ12" s="164"/>
      <c r="AR12" s="175"/>
      <c r="AS12" s="114"/>
      <c r="AT12" s="145"/>
      <c r="AU12" s="114"/>
      <c r="AV12" s="145"/>
      <c r="AW12" s="114"/>
      <c r="AX12" s="145"/>
      <c r="AY12" s="146"/>
      <c r="AZ12" s="175"/>
      <c r="BA12" s="175"/>
      <c r="BB12" s="174"/>
      <c r="BC12" s="164"/>
      <c r="BD12" s="164"/>
      <c r="BE12" s="145"/>
      <c r="BF12" s="145"/>
      <c r="BG12" s="146"/>
      <c r="BH12" s="114"/>
      <c r="BI12" s="114"/>
      <c r="BJ12" s="145"/>
      <c r="BK12" s="145"/>
      <c r="BL12" s="146"/>
      <c r="BM12" s="114"/>
      <c r="BN12" s="114"/>
      <c r="BO12" s="145"/>
      <c r="BP12" s="145"/>
      <c r="BQ12" s="146"/>
      <c r="BR12" s="114"/>
      <c r="BS12" s="114"/>
      <c r="BT12" s="164"/>
      <c r="BU12" s="145"/>
      <c r="BV12" s="145"/>
      <c r="BW12" s="145"/>
      <c r="BX12" s="164"/>
      <c r="BY12" s="175"/>
      <c r="BZ12" s="175"/>
      <c r="CA12" s="114"/>
      <c r="CB12" s="145"/>
      <c r="CC12" s="146"/>
      <c r="CD12" s="145"/>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ht="21" hidden="1" customHeight="1" thickTop="1" thickBot="1" x14ac:dyDescent="0.35">
      <c r="A13" s="314"/>
      <c r="B13" s="315"/>
      <c r="C13" s="315"/>
      <c r="D13" s="315"/>
      <c r="E13" s="316"/>
      <c r="F13" s="315"/>
      <c r="G13" s="315"/>
      <c r="H13" s="315"/>
      <c r="I13" s="315"/>
      <c r="J13" s="314"/>
      <c r="K13" s="314"/>
      <c r="L13" s="321"/>
      <c r="M13" s="323"/>
      <c r="N13" s="174">
        <v>3</v>
      </c>
      <c r="O13" s="169"/>
      <c r="P13" s="167"/>
      <c r="Q13" s="167"/>
      <c r="R13" s="167"/>
      <c r="S13" s="167"/>
      <c r="T13" s="167"/>
      <c r="U13" s="167"/>
      <c r="V13" s="167"/>
      <c r="W13" s="116">
        <f t="shared" si="1"/>
        <v>0</v>
      </c>
      <c r="X13" s="117" t="str">
        <f t="shared" si="0"/>
        <v>DEBIL</v>
      </c>
      <c r="Y13" s="168"/>
      <c r="Z13" s="118" t="str">
        <f t="shared" si="2"/>
        <v/>
      </c>
      <c r="AA13" s="116" t="str">
        <f t="shared" si="3"/>
        <v>SI</v>
      </c>
      <c r="AB13" s="167"/>
      <c r="AC13" s="319"/>
      <c r="AD13" s="319"/>
      <c r="AE13" s="320"/>
      <c r="AF13" s="320"/>
      <c r="AG13" s="329"/>
      <c r="AH13" s="329"/>
      <c r="AI13" s="325"/>
      <c r="AJ13" s="325"/>
      <c r="AK13" s="321"/>
      <c r="AL13" s="323"/>
      <c r="AM13" s="327"/>
      <c r="AN13" s="175"/>
      <c r="AO13" s="174"/>
      <c r="AP13" s="164"/>
      <c r="AQ13" s="164"/>
      <c r="AR13" s="175"/>
      <c r="AS13" s="114"/>
      <c r="AT13" s="145"/>
      <c r="AU13" s="114"/>
      <c r="AV13" s="145"/>
      <c r="AW13" s="114"/>
      <c r="AX13" s="145"/>
      <c r="AY13" s="146"/>
      <c r="AZ13" s="175"/>
      <c r="BA13" s="175"/>
      <c r="BB13" s="174"/>
      <c r="BC13" s="164"/>
      <c r="BD13" s="164"/>
      <c r="BE13" s="145"/>
      <c r="BF13" s="145"/>
      <c r="BG13" s="146"/>
      <c r="BH13" s="114"/>
      <c r="BI13" s="114"/>
      <c r="BJ13" s="145"/>
      <c r="BK13" s="145"/>
      <c r="BL13" s="146"/>
      <c r="BM13" s="114"/>
      <c r="BN13" s="114"/>
      <c r="BO13" s="145"/>
      <c r="BP13" s="145"/>
      <c r="BQ13" s="146"/>
      <c r="BR13" s="114"/>
      <c r="BS13" s="114"/>
      <c r="BT13" s="164"/>
      <c r="BU13" s="145"/>
      <c r="BV13" s="145"/>
      <c r="BW13" s="145"/>
      <c r="BX13" s="164"/>
      <c r="BY13" s="175"/>
      <c r="BZ13" s="175"/>
      <c r="CA13" s="114"/>
      <c r="CB13" s="145"/>
      <c r="CC13" s="146"/>
      <c r="CD13" s="145"/>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ht="21" hidden="1" customHeight="1" thickTop="1" thickBot="1" x14ac:dyDescent="0.35">
      <c r="A14" s="314"/>
      <c r="B14" s="315"/>
      <c r="C14" s="315"/>
      <c r="D14" s="315"/>
      <c r="E14" s="316"/>
      <c r="F14" s="315"/>
      <c r="G14" s="315"/>
      <c r="H14" s="315"/>
      <c r="I14" s="315"/>
      <c r="J14" s="314"/>
      <c r="K14" s="314"/>
      <c r="L14" s="321"/>
      <c r="M14" s="323"/>
      <c r="N14" s="174">
        <v>4</v>
      </c>
      <c r="O14" s="163"/>
      <c r="P14" s="167"/>
      <c r="Q14" s="167"/>
      <c r="R14" s="167"/>
      <c r="S14" s="167"/>
      <c r="T14" s="167"/>
      <c r="U14" s="167"/>
      <c r="V14" s="167"/>
      <c r="W14" s="116">
        <f t="shared" si="1"/>
        <v>0</v>
      </c>
      <c r="X14" s="117" t="str">
        <f t="shared" si="0"/>
        <v>DEBIL</v>
      </c>
      <c r="Y14" s="168"/>
      <c r="Z14" s="118" t="str">
        <f t="shared" si="2"/>
        <v/>
      </c>
      <c r="AA14" s="116" t="str">
        <f t="shared" si="3"/>
        <v>SI</v>
      </c>
      <c r="AB14" s="167"/>
      <c r="AC14" s="319"/>
      <c r="AD14" s="319"/>
      <c r="AE14" s="320"/>
      <c r="AF14" s="320"/>
      <c r="AG14" s="329"/>
      <c r="AH14" s="329"/>
      <c r="AI14" s="325"/>
      <c r="AJ14" s="325"/>
      <c r="AK14" s="321"/>
      <c r="AL14" s="323"/>
      <c r="AM14" s="327"/>
      <c r="AN14" s="175"/>
      <c r="AO14" s="174"/>
      <c r="AP14" s="164"/>
      <c r="AQ14" s="164"/>
      <c r="AR14" s="175"/>
      <c r="AS14" s="114"/>
      <c r="AT14" s="145"/>
      <c r="AU14" s="114"/>
      <c r="AV14" s="145"/>
      <c r="AW14" s="114"/>
      <c r="AX14" s="145"/>
      <c r="AY14" s="146"/>
      <c r="AZ14" s="175"/>
      <c r="BA14" s="175"/>
      <c r="BB14" s="174"/>
      <c r="BC14" s="164"/>
      <c r="BD14" s="164"/>
      <c r="BE14" s="145"/>
      <c r="BF14" s="145"/>
      <c r="BG14" s="146"/>
      <c r="BH14" s="114"/>
      <c r="BI14" s="114"/>
      <c r="BJ14" s="145"/>
      <c r="BK14" s="145"/>
      <c r="BL14" s="146"/>
      <c r="BM14" s="114"/>
      <c r="BN14" s="114"/>
      <c r="BO14" s="145"/>
      <c r="BP14" s="145"/>
      <c r="BQ14" s="146"/>
      <c r="BR14" s="114"/>
      <c r="BS14" s="114"/>
      <c r="BT14" s="164"/>
      <c r="BU14" s="145"/>
      <c r="BV14" s="145"/>
      <c r="BW14" s="145"/>
      <c r="BX14" s="164"/>
      <c r="BY14" s="175"/>
      <c r="BZ14" s="175"/>
      <c r="CA14" s="114"/>
      <c r="CB14" s="145"/>
      <c r="CC14" s="146"/>
      <c r="CD14" s="145"/>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ht="21" hidden="1" customHeight="1" thickTop="1" thickBot="1" x14ac:dyDescent="0.35">
      <c r="A15" s="314"/>
      <c r="B15" s="315"/>
      <c r="C15" s="315"/>
      <c r="D15" s="315"/>
      <c r="E15" s="316"/>
      <c r="F15" s="315"/>
      <c r="G15" s="315"/>
      <c r="H15" s="315"/>
      <c r="I15" s="315"/>
      <c r="J15" s="314"/>
      <c r="K15" s="314"/>
      <c r="L15" s="321"/>
      <c r="M15" s="323"/>
      <c r="N15" s="174">
        <v>5</v>
      </c>
      <c r="O15" s="163"/>
      <c r="P15" s="167"/>
      <c r="Q15" s="167"/>
      <c r="R15" s="167"/>
      <c r="S15" s="167"/>
      <c r="T15" s="167"/>
      <c r="U15" s="167"/>
      <c r="V15" s="167"/>
      <c r="W15" s="116">
        <f t="shared" si="1"/>
        <v>0</v>
      </c>
      <c r="X15" s="117" t="str">
        <f t="shared" si="0"/>
        <v>DEBIL</v>
      </c>
      <c r="Y15" s="168"/>
      <c r="Z15" s="118" t="str">
        <f t="shared" si="2"/>
        <v/>
      </c>
      <c r="AA15" s="116" t="str">
        <f t="shared" si="3"/>
        <v>SI</v>
      </c>
      <c r="AB15" s="167"/>
      <c r="AC15" s="319"/>
      <c r="AD15" s="319"/>
      <c r="AE15" s="320"/>
      <c r="AF15" s="320"/>
      <c r="AG15" s="329"/>
      <c r="AH15" s="329"/>
      <c r="AI15" s="325"/>
      <c r="AJ15" s="325"/>
      <c r="AK15" s="321"/>
      <c r="AL15" s="323"/>
      <c r="AM15" s="327"/>
      <c r="AN15" s="175"/>
      <c r="AO15" s="174"/>
      <c r="AP15" s="164"/>
      <c r="AQ15" s="164"/>
      <c r="AR15" s="175"/>
      <c r="AS15" s="114"/>
      <c r="AT15" s="145"/>
      <c r="AU15" s="114"/>
      <c r="AV15" s="145"/>
      <c r="AW15" s="114"/>
      <c r="AX15" s="145"/>
      <c r="AY15" s="146"/>
      <c r="AZ15" s="175"/>
      <c r="BA15" s="175"/>
      <c r="BB15" s="174"/>
      <c r="BC15" s="164"/>
      <c r="BD15" s="164"/>
      <c r="BE15" s="145"/>
      <c r="BF15" s="145"/>
      <c r="BG15" s="146"/>
      <c r="BH15" s="114"/>
      <c r="BI15" s="114"/>
      <c r="BJ15" s="145"/>
      <c r="BK15" s="145"/>
      <c r="BL15" s="146"/>
      <c r="BM15" s="114"/>
      <c r="BN15" s="114"/>
      <c r="BO15" s="145"/>
      <c r="BP15" s="145"/>
      <c r="BQ15" s="146"/>
      <c r="BR15" s="114"/>
      <c r="BS15" s="114"/>
      <c r="BT15" s="164"/>
      <c r="BU15" s="145"/>
      <c r="BV15" s="145"/>
      <c r="BW15" s="145"/>
      <c r="BX15" s="164"/>
      <c r="BY15" s="175"/>
      <c r="BZ15" s="175"/>
      <c r="CA15" s="114"/>
      <c r="CB15" s="145"/>
      <c r="CC15" s="146"/>
      <c r="CD15" s="145"/>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ht="21" hidden="1" customHeight="1" thickTop="1" thickBot="1" x14ac:dyDescent="0.35">
      <c r="A16" s="314"/>
      <c r="B16" s="315"/>
      <c r="C16" s="315"/>
      <c r="D16" s="315"/>
      <c r="E16" s="316"/>
      <c r="F16" s="315"/>
      <c r="G16" s="315"/>
      <c r="H16" s="315"/>
      <c r="I16" s="315"/>
      <c r="J16" s="314"/>
      <c r="K16" s="314"/>
      <c r="L16" s="321"/>
      <c r="M16" s="324"/>
      <c r="N16" s="174">
        <v>6</v>
      </c>
      <c r="O16" s="163"/>
      <c r="P16" s="167"/>
      <c r="Q16" s="167"/>
      <c r="R16" s="167"/>
      <c r="S16" s="167"/>
      <c r="T16" s="167"/>
      <c r="U16" s="167"/>
      <c r="V16" s="167"/>
      <c r="W16" s="116">
        <f t="shared" si="1"/>
        <v>0</v>
      </c>
      <c r="X16" s="117" t="str">
        <f t="shared" si="0"/>
        <v>DEBIL</v>
      </c>
      <c r="Y16" s="168"/>
      <c r="Z16" s="118" t="str">
        <f t="shared" si="2"/>
        <v/>
      </c>
      <c r="AA16" s="116" t="str">
        <f t="shared" si="3"/>
        <v>SI</v>
      </c>
      <c r="AB16" s="167"/>
      <c r="AC16" s="319"/>
      <c r="AD16" s="319"/>
      <c r="AE16" s="320"/>
      <c r="AF16" s="320"/>
      <c r="AG16" s="329"/>
      <c r="AH16" s="329"/>
      <c r="AI16" s="325"/>
      <c r="AJ16" s="325"/>
      <c r="AK16" s="321"/>
      <c r="AL16" s="324"/>
      <c r="AM16" s="328"/>
      <c r="AN16" s="175"/>
      <c r="AO16" s="174"/>
      <c r="AP16" s="164"/>
      <c r="AQ16" s="164"/>
      <c r="AR16" s="175"/>
      <c r="AS16" s="114"/>
      <c r="AT16" s="145"/>
      <c r="AU16" s="114"/>
      <c r="AV16" s="145"/>
      <c r="AW16" s="114"/>
      <c r="AX16" s="145"/>
      <c r="AY16" s="146"/>
      <c r="AZ16" s="175"/>
      <c r="BA16" s="175"/>
      <c r="BB16" s="174"/>
      <c r="BC16" s="164"/>
      <c r="BD16" s="164"/>
      <c r="BE16" s="145"/>
      <c r="BF16" s="145"/>
      <c r="BG16" s="146"/>
      <c r="BH16" s="114"/>
      <c r="BI16" s="114"/>
      <c r="BJ16" s="145"/>
      <c r="BK16" s="145"/>
      <c r="BL16" s="146"/>
      <c r="BM16" s="114"/>
      <c r="BN16" s="114"/>
      <c r="BO16" s="145"/>
      <c r="BP16" s="145"/>
      <c r="BQ16" s="146"/>
      <c r="BR16" s="114"/>
      <c r="BS16" s="114"/>
      <c r="BT16" s="164"/>
      <c r="BU16" s="145"/>
      <c r="BV16" s="145"/>
      <c r="BW16" s="145"/>
      <c r="BX16" s="164"/>
      <c r="BY16" s="175"/>
      <c r="BZ16" s="175"/>
      <c r="CA16" s="114"/>
      <c r="CB16" s="145"/>
      <c r="CC16" s="146"/>
      <c r="CD16" s="145"/>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ht="21" hidden="1" customHeight="1" thickTop="1" thickBot="1" x14ac:dyDescent="0.35">
      <c r="A17" s="314">
        <v>3</v>
      </c>
      <c r="B17" s="315"/>
      <c r="C17" s="315"/>
      <c r="D17" s="315"/>
      <c r="E17" s="316"/>
      <c r="F17" s="315"/>
      <c r="G17" s="315"/>
      <c r="H17" s="315"/>
      <c r="I17" s="315"/>
      <c r="J17" s="314"/>
      <c r="K17" s="314"/>
      <c r="L17" s="321">
        <f>+(J17*K17)*4</f>
        <v>0</v>
      </c>
      <c r="M17" s="322" t="b">
        <f>IF(OR(AND(J17=3,K17=4),AND(J17=2,K17=5),AND(J17=2,K17=5),AND(L17=20),AND(L17&gt;=52,L17&lt;=100)),"ZONA RIESGO EXTREMA",IF(OR(AND(J17=5,K17=2),AND(J17=4,K17=3),AND(J17=1,K17=4),AND(L17=16),AND(L17&gt;=28,L17&lt;=48)),"ZONA RIESGO ALTA",IF(OR(AND(J17=1,K17=3),AND(J17=4,K17=1),AND(L17=24)),"ZONA RIESGO MODERADA",IF(AND(L17&gt;=4,L17&lt;=16),"ZONA RIESGO BAJA"))))</f>
        <v>0</v>
      </c>
      <c r="N17" s="174">
        <v>1</v>
      </c>
      <c r="O17" s="163"/>
      <c r="P17" s="167"/>
      <c r="Q17" s="167"/>
      <c r="R17" s="167"/>
      <c r="S17" s="167"/>
      <c r="T17" s="167"/>
      <c r="U17" s="167"/>
      <c r="V17" s="167"/>
      <c r="W17" s="116">
        <f t="shared" si="1"/>
        <v>0</v>
      </c>
      <c r="X17" s="117" t="str">
        <f t="shared" si="0"/>
        <v>DEBIL</v>
      </c>
      <c r="Y17" s="168"/>
      <c r="Z17" s="118" t="str">
        <f t="shared" si="2"/>
        <v/>
      </c>
      <c r="AA17" s="116" t="str">
        <f t="shared" si="3"/>
        <v>SI</v>
      </c>
      <c r="AB17" s="167"/>
      <c r="AC17" s="319">
        <f>IF(AND(W17&gt;0,SUM(W18:W22)=0),W17,IF(AND(SUM(W17:W18)&gt;0,SUM(W19:W22)=0),AVERAGE(W17:W18),IF(AND(SUM(W17:W19)&gt;0,SUM(W20:W22)=0),AVERAGE(W17:W19),IF(AND(SUM(W17:W20)&gt;0,SUM(W21:W22)=0),AVERAGE(W17:W20),IF(AND(SUM(W17:W21)&gt;0,W22=0),AVERAGE(W17:W21),AVERAGE(W17:W22))))))</f>
        <v>0</v>
      </c>
      <c r="AD17" s="319" t="str">
        <f>IF(AND(AC17&gt;=50,AC17&lt;=99),"MODERADO",IF(AND(AC17=100), "FUERTE",IF(AND(AC17&lt;50), "DEBIL")))</f>
        <v>DEBIL</v>
      </c>
      <c r="AE17" s="320"/>
      <c r="AF17" s="320"/>
      <c r="AG17" s="329" t="str">
        <f>IFERROR(_xlfn.IFS(AND(AD17="MODERADO",AE17="Directamente"),1,AND(AD17="FUERTE",AE17="Directamente"),2),"0")</f>
        <v>0</v>
      </c>
      <c r="AH17" s="329" t="str">
        <f>IFERROR(_xlfn.IFS(AND(AD17="MODERADO",AF17="Directamente"),1,AND(AD17="FUERTE",AF17="Directamente"),2,AND(AD17="FUERTE",AF17="Indirectamente"),1),"0")</f>
        <v>0</v>
      </c>
      <c r="AI17" s="325"/>
      <c r="AJ17" s="325"/>
      <c r="AK17" s="321">
        <f>+(AI17*AJ17)*4</f>
        <v>0</v>
      </c>
      <c r="AL17" s="3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26"/>
      <c r="AN17" s="175"/>
      <c r="AO17" s="174"/>
      <c r="AP17" s="164"/>
      <c r="AQ17" s="164"/>
      <c r="AR17" s="175"/>
      <c r="AS17" s="114"/>
      <c r="AT17" s="145"/>
      <c r="AU17" s="114"/>
      <c r="AV17" s="145"/>
      <c r="AW17" s="114"/>
      <c r="AX17" s="145"/>
      <c r="AY17" s="146"/>
      <c r="AZ17" s="175"/>
      <c r="BA17" s="175"/>
      <c r="BB17" s="174"/>
      <c r="BC17" s="164"/>
      <c r="BD17" s="164"/>
      <c r="BE17" s="145"/>
      <c r="BF17" s="145"/>
      <c r="BG17" s="146"/>
      <c r="BH17" s="114"/>
      <c r="BI17" s="114"/>
      <c r="BJ17" s="145"/>
      <c r="BK17" s="145"/>
      <c r="BL17" s="146"/>
      <c r="BM17" s="114"/>
      <c r="BN17" s="114"/>
      <c r="BO17" s="145"/>
      <c r="BP17" s="145"/>
      <c r="BQ17" s="146"/>
      <c r="BR17" s="114"/>
      <c r="BS17" s="114"/>
      <c r="BT17" s="164"/>
      <c r="BU17" s="145"/>
      <c r="BV17" s="145"/>
      <c r="BW17" s="145"/>
      <c r="BX17" s="164"/>
      <c r="BY17" s="175"/>
      <c r="BZ17" s="175"/>
      <c r="CA17" s="114"/>
      <c r="CB17" s="145"/>
      <c r="CC17" s="146"/>
      <c r="CD17" s="145"/>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ht="21" hidden="1" customHeight="1" thickTop="1" thickBot="1" x14ac:dyDescent="0.35">
      <c r="A18" s="314"/>
      <c r="B18" s="315"/>
      <c r="C18" s="315"/>
      <c r="D18" s="315"/>
      <c r="E18" s="316"/>
      <c r="F18" s="315"/>
      <c r="G18" s="315"/>
      <c r="H18" s="315"/>
      <c r="I18" s="315"/>
      <c r="J18" s="314"/>
      <c r="K18" s="314"/>
      <c r="L18" s="321"/>
      <c r="M18" s="323"/>
      <c r="N18" s="174">
        <v>2</v>
      </c>
      <c r="O18" s="163"/>
      <c r="P18" s="167"/>
      <c r="Q18" s="167"/>
      <c r="R18" s="167"/>
      <c r="S18" s="167"/>
      <c r="T18" s="167"/>
      <c r="U18" s="167"/>
      <c r="V18" s="167"/>
      <c r="W18" s="116">
        <f t="shared" si="1"/>
        <v>0</v>
      </c>
      <c r="X18" s="117" t="str">
        <f t="shared" si="0"/>
        <v>DEBIL</v>
      </c>
      <c r="Y18" s="168"/>
      <c r="Z18" s="118" t="str">
        <f t="shared" si="2"/>
        <v/>
      </c>
      <c r="AA18" s="116" t="str">
        <f t="shared" si="3"/>
        <v>SI</v>
      </c>
      <c r="AB18" s="167"/>
      <c r="AC18" s="319"/>
      <c r="AD18" s="319"/>
      <c r="AE18" s="320"/>
      <c r="AF18" s="320"/>
      <c r="AG18" s="329"/>
      <c r="AH18" s="329"/>
      <c r="AI18" s="325"/>
      <c r="AJ18" s="325"/>
      <c r="AK18" s="321"/>
      <c r="AL18" s="323"/>
      <c r="AM18" s="327"/>
      <c r="AN18" s="175"/>
      <c r="AO18" s="174"/>
      <c r="AP18" s="164"/>
      <c r="AQ18" s="164"/>
      <c r="AR18" s="175"/>
      <c r="AS18" s="114"/>
      <c r="AT18" s="145"/>
      <c r="AU18" s="114"/>
      <c r="AV18" s="145"/>
      <c r="AW18" s="114"/>
      <c r="AX18" s="145"/>
      <c r="AY18" s="146"/>
      <c r="AZ18" s="175"/>
      <c r="BA18" s="175"/>
      <c r="BB18" s="174"/>
      <c r="BC18" s="164"/>
      <c r="BD18" s="164"/>
      <c r="BE18" s="145"/>
      <c r="BF18" s="145"/>
      <c r="BG18" s="146"/>
      <c r="BH18" s="114"/>
      <c r="BI18" s="114"/>
      <c r="BJ18" s="145"/>
      <c r="BK18" s="145"/>
      <c r="BL18" s="146"/>
      <c r="BM18" s="114"/>
      <c r="BN18" s="114"/>
      <c r="BO18" s="145"/>
      <c r="BP18" s="145"/>
      <c r="BQ18" s="146"/>
      <c r="BR18" s="114"/>
      <c r="BS18" s="114"/>
      <c r="BT18" s="164"/>
      <c r="BU18" s="145"/>
      <c r="BV18" s="145"/>
      <c r="BW18" s="145"/>
      <c r="BX18" s="164"/>
      <c r="BY18" s="175"/>
      <c r="BZ18" s="175"/>
      <c r="CA18" s="114"/>
      <c r="CB18" s="145"/>
      <c r="CC18" s="146"/>
      <c r="CD18" s="145"/>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ht="21" hidden="1" customHeight="1" thickTop="1" thickBot="1" x14ac:dyDescent="0.35">
      <c r="A19" s="314"/>
      <c r="B19" s="315"/>
      <c r="C19" s="315"/>
      <c r="D19" s="315"/>
      <c r="E19" s="316"/>
      <c r="F19" s="315"/>
      <c r="G19" s="315"/>
      <c r="H19" s="315"/>
      <c r="I19" s="315"/>
      <c r="J19" s="314"/>
      <c r="K19" s="314"/>
      <c r="L19" s="321"/>
      <c r="M19" s="323"/>
      <c r="N19" s="174">
        <v>3</v>
      </c>
      <c r="O19" s="169"/>
      <c r="P19" s="167"/>
      <c r="Q19" s="167"/>
      <c r="R19" s="167"/>
      <c r="S19" s="167"/>
      <c r="T19" s="167"/>
      <c r="U19" s="167"/>
      <c r="V19" s="167"/>
      <c r="W19" s="116">
        <f t="shared" si="1"/>
        <v>0</v>
      </c>
      <c r="X19" s="117" t="str">
        <f t="shared" si="0"/>
        <v>DEBIL</v>
      </c>
      <c r="Y19" s="168"/>
      <c r="Z19" s="118" t="str">
        <f t="shared" si="2"/>
        <v/>
      </c>
      <c r="AA19" s="116" t="str">
        <f t="shared" si="3"/>
        <v>SI</v>
      </c>
      <c r="AB19" s="167"/>
      <c r="AC19" s="319"/>
      <c r="AD19" s="319"/>
      <c r="AE19" s="320"/>
      <c r="AF19" s="320"/>
      <c r="AG19" s="329"/>
      <c r="AH19" s="329"/>
      <c r="AI19" s="325"/>
      <c r="AJ19" s="325"/>
      <c r="AK19" s="321"/>
      <c r="AL19" s="323"/>
      <c r="AM19" s="327"/>
      <c r="AN19" s="175"/>
      <c r="AO19" s="174"/>
      <c r="AP19" s="164"/>
      <c r="AQ19" s="164"/>
      <c r="AR19" s="175"/>
      <c r="AS19" s="114"/>
      <c r="AT19" s="145"/>
      <c r="AU19" s="114"/>
      <c r="AV19" s="145"/>
      <c r="AW19" s="114"/>
      <c r="AX19" s="145"/>
      <c r="AY19" s="146"/>
      <c r="AZ19" s="175"/>
      <c r="BA19" s="175"/>
      <c r="BB19" s="174"/>
      <c r="BC19" s="164"/>
      <c r="BD19" s="164"/>
      <c r="BE19" s="145"/>
      <c r="BF19" s="145"/>
      <c r="BG19" s="146"/>
      <c r="BH19" s="114"/>
      <c r="BI19" s="114"/>
      <c r="BJ19" s="145"/>
      <c r="BK19" s="145"/>
      <c r="BL19" s="146"/>
      <c r="BM19" s="114"/>
      <c r="BN19" s="114"/>
      <c r="BO19" s="145"/>
      <c r="BP19" s="145"/>
      <c r="BQ19" s="146"/>
      <c r="BR19" s="114"/>
      <c r="BS19" s="114"/>
      <c r="BT19" s="164"/>
      <c r="BU19" s="145"/>
      <c r="BV19" s="145"/>
      <c r="BW19" s="145"/>
      <c r="BX19" s="164"/>
      <c r="BY19" s="175"/>
      <c r="BZ19" s="175"/>
      <c r="CA19" s="114"/>
      <c r="CB19" s="145"/>
      <c r="CC19" s="146"/>
      <c r="CD19" s="145"/>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ht="21" hidden="1" customHeight="1" thickTop="1" thickBot="1" x14ac:dyDescent="0.35">
      <c r="A20" s="314"/>
      <c r="B20" s="315"/>
      <c r="C20" s="315"/>
      <c r="D20" s="315"/>
      <c r="E20" s="316"/>
      <c r="F20" s="315"/>
      <c r="G20" s="315"/>
      <c r="H20" s="315"/>
      <c r="I20" s="315"/>
      <c r="J20" s="314"/>
      <c r="K20" s="314"/>
      <c r="L20" s="321"/>
      <c r="M20" s="323"/>
      <c r="N20" s="174">
        <v>4</v>
      </c>
      <c r="O20" s="163"/>
      <c r="P20" s="167"/>
      <c r="Q20" s="167"/>
      <c r="R20" s="167"/>
      <c r="S20" s="167"/>
      <c r="T20" s="167"/>
      <c r="U20" s="167"/>
      <c r="V20" s="167"/>
      <c r="W20" s="116">
        <f t="shared" si="1"/>
        <v>0</v>
      </c>
      <c r="X20" s="117" t="str">
        <f t="shared" si="0"/>
        <v>DEBIL</v>
      </c>
      <c r="Y20" s="168"/>
      <c r="Z20" s="118" t="str">
        <f t="shared" si="2"/>
        <v/>
      </c>
      <c r="AA20" s="116" t="str">
        <f t="shared" si="3"/>
        <v>SI</v>
      </c>
      <c r="AB20" s="167"/>
      <c r="AC20" s="319"/>
      <c r="AD20" s="319"/>
      <c r="AE20" s="320"/>
      <c r="AF20" s="320"/>
      <c r="AG20" s="329"/>
      <c r="AH20" s="329"/>
      <c r="AI20" s="325"/>
      <c r="AJ20" s="325"/>
      <c r="AK20" s="321"/>
      <c r="AL20" s="323"/>
      <c r="AM20" s="327"/>
      <c r="AN20" s="175"/>
      <c r="AO20" s="174"/>
      <c r="AP20" s="164"/>
      <c r="AQ20" s="164"/>
      <c r="AR20" s="175"/>
      <c r="AS20" s="114"/>
      <c r="AT20" s="145"/>
      <c r="AU20" s="114"/>
      <c r="AV20" s="145"/>
      <c r="AW20" s="114"/>
      <c r="AX20" s="145"/>
      <c r="AY20" s="146"/>
      <c r="AZ20" s="175"/>
      <c r="BA20" s="175"/>
      <c r="BB20" s="174"/>
      <c r="BC20" s="164"/>
      <c r="BD20" s="164"/>
      <c r="BE20" s="145"/>
      <c r="BF20" s="145"/>
      <c r="BG20" s="146"/>
      <c r="BH20" s="114"/>
      <c r="BI20" s="114"/>
      <c r="BJ20" s="145"/>
      <c r="BK20" s="145"/>
      <c r="BL20" s="146"/>
      <c r="BM20" s="114"/>
      <c r="BN20" s="114"/>
      <c r="BO20" s="145"/>
      <c r="BP20" s="145"/>
      <c r="BQ20" s="146"/>
      <c r="BR20" s="114"/>
      <c r="BS20" s="114"/>
      <c r="BT20" s="164"/>
      <c r="BU20" s="145"/>
      <c r="BV20" s="145"/>
      <c r="BW20" s="145"/>
      <c r="BX20" s="164"/>
      <c r="BY20" s="175"/>
      <c r="BZ20" s="175"/>
      <c r="CA20" s="114"/>
      <c r="CB20" s="145"/>
      <c r="CC20" s="146"/>
      <c r="CD20" s="145"/>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ht="21" hidden="1" customHeight="1" thickTop="1" thickBot="1" x14ac:dyDescent="0.35">
      <c r="A21" s="314"/>
      <c r="B21" s="315"/>
      <c r="C21" s="315"/>
      <c r="D21" s="315"/>
      <c r="E21" s="316"/>
      <c r="F21" s="315"/>
      <c r="G21" s="315"/>
      <c r="H21" s="315"/>
      <c r="I21" s="315"/>
      <c r="J21" s="314"/>
      <c r="K21" s="314"/>
      <c r="L21" s="321"/>
      <c r="M21" s="323"/>
      <c r="N21" s="174">
        <v>5</v>
      </c>
      <c r="O21" s="163"/>
      <c r="P21" s="167"/>
      <c r="Q21" s="167"/>
      <c r="R21" s="167"/>
      <c r="S21" s="167"/>
      <c r="T21" s="167"/>
      <c r="U21" s="167"/>
      <c r="V21" s="167"/>
      <c r="W21" s="116">
        <f t="shared" si="1"/>
        <v>0</v>
      </c>
      <c r="X21" s="117" t="str">
        <f t="shared" si="0"/>
        <v>DEBIL</v>
      </c>
      <c r="Y21" s="168"/>
      <c r="Z21" s="118" t="str">
        <f t="shared" si="2"/>
        <v/>
      </c>
      <c r="AA21" s="116" t="str">
        <f t="shared" si="3"/>
        <v>SI</v>
      </c>
      <c r="AB21" s="167"/>
      <c r="AC21" s="319"/>
      <c r="AD21" s="319"/>
      <c r="AE21" s="320"/>
      <c r="AF21" s="320"/>
      <c r="AG21" s="329"/>
      <c r="AH21" s="329"/>
      <c r="AI21" s="325"/>
      <c r="AJ21" s="325"/>
      <c r="AK21" s="321"/>
      <c r="AL21" s="323"/>
      <c r="AM21" s="327"/>
      <c r="AN21" s="175"/>
      <c r="AO21" s="174"/>
      <c r="AP21" s="164"/>
      <c r="AQ21" s="164"/>
      <c r="AR21" s="175"/>
      <c r="AS21" s="114"/>
      <c r="AT21" s="145"/>
      <c r="AU21" s="114"/>
      <c r="AV21" s="145"/>
      <c r="AW21" s="114"/>
      <c r="AX21" s="145"/>
      <c r="AY21" s="146"/>
      <c r="AZ21" s="175"/>
      <c r="BA21" s="175"/>
      <c r="BB21" s="174"/>
      <c r="BC21" s="164"/>
      <c r="BD21" s="164"/>
      <c r="BE21" s="145"/>
      <c r="BF21" s="145"/>
      <c r="BG21" s="146"/>
      <c r="BH21" s="114"/>
      <c r="BI21" s="114"/>
      <c r="BJ21" s="145"/>
      <c r="BK21" s="145"/>
      <c r="BL21" s="146"/>
      <c r="BM21" s="114"/>
      <c r="BN21" s="114"/>
      <c r="BO21" s="145"/>
      <c r="BP21" s="145"/>
      <c r="BQ21" s="146"/>
      <c r="BR21" s="114"/>
      <c r="BS21" s="114"/>
      <c r="BT21" s="164"/>
      <c r="BU21" s="145"/>
      <c r="BV21" s="145"/>
      <c r="BW21" s="145"/>
      <c r="BX21" s="164"/>
      <c r="BY21" s="175"/>
      <c r="BZ21" s="175"/>
      <c r="CA21" s="114"/>
      <c r="CB21" s="145"/>
      <c r="CC21" s="146"/>
      <c r="CD21" s="145"/>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ht="21" hidden="1" customHeight="1" thickTop="1" thickBot="1" x14ac:dyDescent="0.35">
      <c r="A22" s="314"/>
      <c r="B22" s="315"/>
      <c r="C22" s="315"/>
      <c r="D22" s="315"/>
      <c r="E22" s="316"/>
      <c r="F22" s="315"/>
      <c r="G22" s="315"/>
      <c r="H22" s="315"/>
      <c r="I22" s="315"/>
      <c r="J22" s="314"/>
      <c r="K22" s="314"/>
      <c r="L22" s="321"/>
      <c r="M22" s="324"/>
      <c r="N22" s="174">
        <v>6</v>
      </c>
      <c r="O22" s="163"/>
      <c r="P22" s="167"/>
      <c r="Q22" s="167"/>
      <c r="R22" s="167"/>
      <c r="S22" s="167"/>
      <c r="T22" s="167"/>
      <c r="U22" s="167"/>
      <c r="V22" s="167"/>
      <c r="W22" s="116">
        <f t="shared" si="1"/>
        <v>0</v>
      </c>
      <c r="X22" s="117" t="str">
        <f t="shared" si="0"/>
        <v>DEBIL</v>
      </c>
      <c r="Y22" s="168"/>
      <c r="Z22" s="118" t="str">
        <f t="shared" si="2"/>
        <v/>
      </c>
      <c r="AA22" s="116" t="str">
        <f t="shared" si="3"/>
        <v>SI</v>
      </c>
      <c r="AB22" s="167"/>
      <c r="AC22" s="319"/>
      <c r="AD22" s="319"/>
      <c r="AE22" s="320"/>
      <c r="AF22" s="320"/>
      <c r="AG22" s="329"/>
      <c r="AH22" s="329"/>
      <c r="AI22" s="325"/>
      <c r="AJ22" s="325"/>
      <c r="AK22" s="321"/>
      <c r="AL22" s="324"/>
      <c r="AM22" s="328"/>
      <c r="AN22" s="175"/>
      <c r="AO22" s="174"/>
      <c r="AP22" s="164"/>
      <c r="AQ22" s="164"/>
      <c r="AR22" s="175"/>
      <c r="AS22" s="114"/>
      <c r="AT22" s="145"/>
      <c r="AU22" s="114"/>
      <c r="AV22" s="145"/>
      <c r="AW22" s="114"/>
      <c r="AX22" s="145"/>
      <c r="AY22" s="146"/>
      <c r="AZ22" s="175"/>
      <c r="BA22" s="175"/>
      <c r="BB22" s="174"/>
      <c r="BC22" s="164"/>
      <c r="BD22" s="164"/>
      <c r="BE22" s="145"/>
      <c r="BF22" s="145"/>
      <c r="BG22" s="146"/>
      <c r="BH22" s="114"/>
      <c r="BI22" s="114"/>
      <c r="BJ22" s="145"/>
      <c r="BK22" s="145"/>
      <c r="BL22" s="146"/>
      <c r="BM22" s="114"/>
      <c r="BN22" s="114"/>
      <c r="BO22" s="145"/>
      <c r="BP22" s="145"/>
      <c r="BQ22" s="146"/>
      <c r="BR22" s="114"/>
      <c r="BS22" s="114"/>
      <c r="BT22" s="164"/>
      <c r="BU22" s="145"/>
      <c r="BV22" s="145"/>
      <c r="BW22" s="145"/>
      <c r="BX22" s="164"/>
      <c r="BY22" s="175"/>
      <c r="BZ22" s="175"/>
      <c r="CA22" s="114"/>
      <c r="CB22" s="145"/>
      <c r="CC22" s="146"/>
      <c r="CD22" s="145"/>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ht="21" hidden="1" customHeight="1" thickTop="1" thickBot="1" x14ac:dyDescent="0.35">
      <c r="A23" s="314">
        <v>4</v>
      </c>
      <c r="B23" s="315"/>
      <c r="C23" s="315"/>
      <c r="D23" s="315"/>
      <c r="E23" s="316"/>
      <c r="F23" s="315"/>
      <c r="G23" s="315"/>
      <c r="H23" s="315"/>
      <c r="I23" s="315"/>
      <c r="J23" s="314"/>
      <c r="K23" s="314"/>
      <c r="L23" s="321">
        <f>+(J23*K23)*4</f>
        <v>0</v>
      </c>
      <c r="M23" s="322" t="b">
        <f>IF(OR(AND(J23=3,K23=4),AND(J23=2,K23=5),AND(J23=2,K23=5),AND(L23=20),AND(L23&gt;=52,L23&lt;=100)),"ZONA RIESGO EXTREMA",IF(OR(AND(J23=5,K23=2),AND(J23=4,K23=3),AND(J23=1,K23=4),AND(L23=16),AND(L23&gt;=28,L23&lt;=48)),"ZONA RIESGO ALTA",IF(OR(AND(J23=1,K23=3),AND(J23=4,K23=1),AND(L23=24)),"ZONA RIESGO MODERADA",IF(AND(L23&gt;=4,L23&lt;=16),"ZONA RIESGO BAJA"))))</f>
        <v>0</v>
      </c>
      <c r="N23" s="174">
        <v>1</v>
      </c>
      <c r="O23" s="163"/>
      <c r="P23" s="167"/>
      <c r="Q23" s="167"/>
      <c r="R23" s="167"/>
      <c r="S23" s="167"/>
      <c r="T23" s="167"/>
      <c r="U23" s="167"/>
      <c r="V23" s="167"/>
      <c r="W23" s="116">
        <f t="shared" si="1"/>
        <v>0</v>
      </c>
      <c r="X23" s="117" t="str">
        <f t="shared" si="0"/>
        <v>DEBIL</v>
      </c>
      <c r="Y23" s="168"/>
      <c r="Z23" s="118" t="str">
        <f t="shared" si="2"/>
        <v/>
      </c>
      <c r="AA23" s="116" t="str">
        <f t="shared" si="3"/>
        <v>SI</v>
      </c>
      <c r="AB23" s="167"/>
      <c r="AC23" s="319">
        <f>IF(AND(W23&gt;0,SUM(W24:W28)=0),W23,IF(AND(SUM(W23:W24)&gt;0,SUM(W25:W28)=0),AVERAGE(W23:W24),IF(AND(SUM(W23:W25)&gt;0,SUM(W26:W28)=0),AVERAGE(W23:W25),IF(AND(SUM(W23:W26)&gt;0,SUM(W27:W28)=0),AVERAGE(W23:W26),IF(AND(SUM(W23:W27)&gt;0,W28=0),AVERAGE(W23:W27),AVERAGE(W23:W28))))))</f>
        <v>0</v>
      </c>
      <c r="AD23" s="319" t="str">
        <f>IF(AND(AC23&gt;=50,AC23&lt;=99),"MODERADO",IF(AND(AC23=100), "FUERTE",IF(AND(AC23&lt;50), "DEBIL")))</f>
        <v>DEBIL</v>
      </c>
      <c r="AE23" s="320"/>
      <c r="AF23" s="320"/>
      <c r="AG23" s="329" t="str">
        <f>IFERROR(_xlfn.IFS(AND(AD23="MODERADO",AE23="Directamente"),1,AND(AD23="FUERTE",AE23="Directamente"),2),"0")</f>
        <v>0</v>
      </c>
      <c r="AH23" s="329" t="str">
        <f>IFERROR(_xlfn.IFS(AND(AD23="MODERADO",AF23="Directamente"),1,AND(AD23="FUERTE",AF23="Directamente"),2,AND(AD23="FUERTE",AF23="Indirectamente"),1),"0")</f>
        <v>0</v>
      </c>
      <c r="AI23" s="325"/>
      <c r="AJ23" s="325"/>
      <c r="AK23" s="321">
        <f>+(AI23*AJ23)*4</f>
        <v>0</v>
      </c>
      <c r="AL23" s="3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26"/>
      <c r="AN23" s="175"/>
      <c r="AO23" s="174"/>
      <c r="AP23" s="164"/>
      <c r="AQ23" s="164"/>
      <c r="AR23" s="175"/>
      <c r="AS23" s="114"/>
      <c r="AT23" s="145"/>
      <c r="AU23" s="114"/>
      <c r="AV23" s="145"/>
      <c r="AW23" s="114"/>
      <c r="AX23" s="145"/>
      <c r="AY23" s="146"/>
      <c r="AZ23" s="175"/>
      <c r="BA23" s="175"/>
      <c r="BB23" s="174"/>
      <c r="BC23" s="164"/>
      <c r="BD23" s="164"/>
      <c r="BE23" s="145"/>
      <c r="BF23" s="145"/>
      <c r="BG23" s="146"/>
      <c r="BH23" s="114"/>
      <c r="BI23" s="114"/>
      <c r="BJ23" s="145"/>
      <c r="BK23" s="145"/>
      <c r="BL23" s="146"/>
      <c r="BM23" s="114"/>
      <c r="BN23" s="114"/>
      <c r="BO23" s="145"/>
      <c r="BP23" s="145"/>
      <c r="BQ23" s="146"/>
      <c r="BR23" s="114"/>
      <c r="BS23" s="114"/>
      <c r="BT23" s="164"/>
      <c r="BU23" s="145"/>
      <c r="BV23" s="145"/>
      <c r="BW23" s="145"/>
      <c r="BX23" s="164"/>
      <c r="BY23" s="175"/>
      <c r="BZ23" s="175"/>
      <c r="CA23" s="114"/>
      <c r="CB23" s="145"/>
      <c r="CC23" s="146"/>
      <c r="CD23" s="145"/>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ht="21" hidden="1" customHeight="1" thickTop="1" thickBot="1" x14ac:dyDescent="0.35">
      <c r="A24" s="314"/>
      <c r="B24" s="315"/>
      <c r="C24" s="315"/>
      <c r="D24" s="315"/>
      <c r="E24" s="316"/>
      <c r="F24" s="315"/>
      <c r="G24" s="315"/>
      <c r="H24" s="315"/>
      <c r="I24" s="315"/>
      <c r="J24" s="314"/>
      <c r="K24" s="314"/>
      <c r="L24" s="321"/>
      <c r="M24" s="323"/>
      <c r="N24" s="174">
        <v>2</v>
      </c>
      <c r="O24" s="163"/>
      <c r="P24" s="167"/>
      <c r="Q24" s="167"/>
      <c r="R24" s="167"/>
      <c r="S24" s="167"/>
      <c r="T24" s="167"/>
      <c r="U24" s="167"/>
      <c r="V24" s="167"/>
      <c r="W24" s="116">
        <f t="shared" si="1"/>
        <v>0</v>
      </c>
      <c r="X24" s="117" t="str">
        <f t="shared" si="0"/>
        <v>DEBIL</v>
      </c>
      <c r="Y24" s="168"/>
      <c r="Z24" s="118" t="str">
        <f t="shared" si="2"/>
        <v/>
      </c>
      <c r="AA24" s="116" t="str">
        <f t="shared" si="3"/>
        <v>SI</v>
      </c>
      <c r="AB24" s="167"/>
      <c r="AC24" s="319"/>
      <c r="AD24" s="319"/>
      <c r="AE24" s="320"/>
      <c r="AF24" s="320"/>
      <c r="AG24" s="329"/>
      <c r="AH24" s="329"/>
      <c r="AI24" s="325"/>
      <c r="AJ24" s="325"/>
      <c r="AK24" s="321"/>
      <c r="AL24" s="323"/>
      <c r="AM24" s="327"/>
      <c r="AN24" s="175"/>
      <c r="AO24" s="174"/>
      <c r="AP24" s="164"/>
      <c r="AQ24" s="164"/>
      <c r="AR24" s="175"/>
      <c r="AS24" s="114"/>
      <c r="AT24" s="145"/>
      <c r="AU24" s="114"/>
      <c r="AV24" s="145"/>
      <c r="AW24" s="114"/>
      <c r="AX24" s="145"/>
      <c r="AY24" s="146"/>
      <c r="AZ24" s="175"/>
      <c r="BA24" s="175"/>
      <c r="BB24" s="174"/>
      <c r="BC24" s="164"/>
      <c r="BD24" s="164"/>
      <c r="BE24" s="145"/>
      <c r="BF24" s="145"/>
      <c r="BG24" s="146"/>
      <c r="BH24" s="114"/>
      <c r="BI24" s="114"/>
      <c r="BJ24" s="145"/>
      <c r="BK24" s="145"/>
      <c r="BL24" s="146"/>
      <c r="BM24" s="114"/>
      <c r="BN24" s="114"/>
      <c r="BO24" s="145"/>
      <c r="BP24" s="145"/>
      <c r="BQ24" s="146"/>
      <c r="BR24" s="114"/>
      <c r="BS24" s="114"/>
      <c r="BT24" s="164"/>
      <c r="BU24" s="145"/>
      <c r="BV24" s="145"/>
      <c r="BW24" s="145"/>
      <c r="BX24" s="164"/>
      <c r="BY24" s="175"/>
      <c r="BZ24" s="175"/>
      <c r="CA24" s="114"/>
      <c r="CB24" s="145"/>
      <c r="CC24" s="146"/>
      <c r="CD24" s="145"/>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ht="21" hidden="1" customHeight="1" thickTop="1" thickBot="1" x14ac:dyDescent="0.35">
      <c r="A25" s="314"/>
      <c r="B25" s="315"/>
      <c r="C25" s="315"/>
      <c r="D25" s="315"/>
      <c r="E25" s="316"/>
      <c r="F25" s="315"/>
      <c r="G25" s="315"/>
      <c r="H25" s="315"/>
      <c r="I25" s="315"/>
      <c r="J25" s="314"/>
      <c r="K25" s="314"/>
      <c r="L25" s="321"/>
      <c r="M25" s="323"/>
      <c r="N25" s="174">
        <v>3</v>
      </c>
      <c r="O25" s="169"/>
      <c r="P25" s="167"/>
      <c r="Q25" s="167"/>
      <c r="R25" s="167"/>
      <c r="S25" s="167"/>
      <c r="T25" s="167"/>
      <c r="U25" s="167"/>
      <c r="V25" s="167"/>
      <c r="W25" s="116">
        <f t="shared" si="1"/>
        <v>0</v>
      </c>
      <c r="X25" s="117" t="str">
        <f t="shared" si="0"/>
        <v>DEBIL</v>
      </c>
      <c r="Y25" s="168"/>
      <c r="Z25" s="118" t="str">
        <f t="shared" si="2"/>
        <v/>
      </c>
      <c r="AA25" s="116" t="str">
        <f t="shared" si="3"/>
        <v>SI</v>
      </c>
      <c r="AB25" s="167"/>
      <c r="AC25" s="319"/>
      <c r="AD25" s="319"/>
      <c r="AE25" s="320"/>
      <c r="AF25" s="320"/>
      <c r="AG25" s="329"/>
      <c r="AH25" s="329"/>
      <c r="AI25" s="325"/>
      <c r="AJ25" s="325"/>
      <c r="AK25" s="321"/>
      <c r="AL25" s="323"/>
      <c r="AM25" s="327"/>
      <c r="AN25" s="175"/>
      <c r="AO25" s="174"/>
      <c r="AP25" s="164"/>
      <c r="AQ25" s="164"/>
      <c r="AR25" s="175"/>
      <c r="AS25" s="114"/>
      <c r="AT25" s="145"/>
      <c r="AU25" s="114"/>
      <c r="AV25" s="145"/>
      <c r="AW25" s="114"/>
      <c r="AX25" s="145"/>
      <c r="AY25" s="146"/>
      <c r="AZ25" s="175"/>
      <c r="BA25" s="175"/>
      <c r="BB25" s="174"/>
      <c r="BC25" s="164"/>
      <c r="BD25" s="164"/>
      <c r="BE25" s="145"/>
      <c r="BF25" s="145"/>
      <c r="BG25" s="146"/>
      <c r="BH25" s="114"/>
      <c r="BI25" s="114"/>
      <c r="BJ25" s="145"/>
      <c r="BK25" s="145"/>
      <c r="BL25" s="146"/>
      <c r="BM25" s="114"/>
      <c r="BN25" s="114"/>
      <c r="BO25" s="145"/>
      <c r="BP25" s="145"/>
      <c r="BQ25" s="146"/>
      <c r="BR25" s="114"/>
      <c r="BS25" s="114"/>
      <c r="BT25" s="164"/>
      <c r="BU25" s="145"/>
      <c r="BV25" s="145"/>
      <c r="BW25" s="145"/>
      <c r="BX25" s="164"/>
      <c r="BY25" s="175"/>
      <c r="BZ25" s="175"/>
      <c r="CA25" s="114"/>
      <c r="CB25" s="145"/>
      <c r="CC25" s="146"/>
      <c r="CD25" s="145"/>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ht="21" hidden="1" customHeight="1" thickTop="1" thickBot="1" x14ac:dyDescent="0.35">
      <c r="A26" s="314"/>
      <c r="B26" s="315"/>
      <c r="C26" s="315"/>
      <c r="D26" s="315"/>
      <c r="E26" s="316"/>
      <c r="F26" s="315"/>
      <c r="G26" s="315"/>
      <c r="H26" s="315"/>
      <c r="I26" s="315"/>
      <c r="J26" s="314"/>
      <c r="K26" s="314"/>
      <c r="L26" s="321"/>
      <c r="M26" s="323"/>
      <c r="N26" s="174">
        <v>4</v>
      </c>
      <c r="O26" s="163"/>
      <c r="P26" s="167"/>
      <c r="Q26" s="167"/>
      <c r="R26" s="167"/>
      <c r="S26" s="167"/>
      <c r="T26" s="167"/>
      <c r="U26" s="167"/>
      <c r="V26" s="167"/>
      <c r="W26" s="116">
        <f t="shared" si="1"/>
        <v>0</v>
      </c>
      <c r="X26" s="117" t="str">
        <f t="shared" si="0"/>
        <v>DEBIL</v>
      </c>
      <c r="Y26" s="168"/>
      <c r="Z26" s="118" t="str">
        <f t="shared" si="2"/>
        <v/>
      </c>
      <c r="AA26" s="116" t="str">
        <f t="shared" si="3"/>
        <v>SI</v>
      </c>
      <c r="AB26" s="167"/>
      <c r="AC26" s="319"/>
      <c r="AD26" s="319"/>
      <c r="AE26" s="320"/>
      <c r="AF26" s="320"/>
      <c r="AG26" s="329"/>
      <c r="AH26" s="329"/>
      <c r="AI26" s="325"/>
      <c r="AJ26" s="325"/>
      <c r="AK26" s="321"/>
      <c r="AL26" s="323"/>
      <c r="AM26" s="327"/>
      <c r="AN26" s="175"/>
      <c r="AO26" s="174"/>
      <c r="AP26" s="164"/>
      <c r="AQ26" s="164"/>
      <c r="AR26" s="175"/>
      <c r="AS26" s="114"/>
      <c r="AT26" s="145"/>
      <c r="AU26" s="114"/>
      <c r="AV26" s="145"/>
      <c r="AW26" s="114"/>
      <c r="AX26" s="145"/>
      <c r="AY26" s="146"/>
      <c r="AZ26" s="175"/>
      <c r="BA26" s="175"/>
      <c r="BB26" s="174"/>
      <c r="BC26" s="164"/>
      <c r="BD26" s="164"/>
      <c r="BE26" s="145"/>
      <c r="BF26" s="145"/>
      <c r="BG26" s="146"/>
      <c r="BH26" s="114"/>
      <c r="BI26" s="114"/>
      <c r="BJ26" s="145"/>
      <c r="BK26" s="145"/>
      <c r="BL26" s="146"/>
      <c r="BM26" s="114"/>
      <c r="BN26" s="114"/>
      <c r="BO26" s="145"/>
      <c r="BP26" s="145"/>
      <c r="BQ26" s="146"/>
      <c r="BR26" s="114"/>
      <c r="BS26" s="114"/>
      <c r="BT26" s="164"/>
      <c r="BU26" s="145"/>
      <c r="BV26" s="145"/>
      <c r="BW26" s="145"/>
      <c r="BX26" s="164"/>
      <c r="BY26" s="175"/>
      <c r="BZ26" s="175"/>
      <c r="CA26" s="114"/>
      <c r="CB26" s="145"/>
      <c r="CC26" s="146"/>
      <c r="CD26" s="145"/>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row>
    <row r="27" spans="1:108" ht="21" hidden="1" customHeight="1" thickTop="1" thickBot="1" x14ac:dyDescent="0.35">
      <c r="A27" s="314"/>
      <c r="B27" s="315"/>
      <c r="C27" s="315"/>
      <c r="D27" s="315"/>
      <c r="E27" s="316"/>
      <c r="F27" s="315"/>
      <c r="G27" s="315"/>
      <c r="H27" s="315"/>
      <c r="I27" s="315"/>
      <c r="J27" s="314"/>
      <c r="K27" s="314"/>
      <c r="L27" s="321"/>
      <c r="M27" s="323"/>
      <c r="N27" s="174">
        <v>5</v>
      </c>
      <c r="O27" s="163"/>
      <c r="P27" s="167"/>
      <c r="Q27" s="167"/>
      <c r="R27" s="167"/>
      <c r="S27" s="167"/>
      <c r="T27" s="167"/>
      <c r="U27" s="167"/>
      <c r="V27" s="167"/>
      <c r="W27" s="116">
        <f t="shared" si="1"/>
        <v>0</v>
      </c>
      <c r="X27" s="117" t="str">
        <f t="shared" si="0"/>
        <v>DEBIL</v>
      </c>
      <c r="Y27" s="168"/>
      <c r="Z27" s="118" t="str">
        <f t="shared" si="2"/>
        <v/>
      </c>
      <c r="AA27" s="116" t="str">
        <f t="shared" si="3"/>
        <v>SI</v>
      </c>
      <c r="AB27" s="167"/>
      <c r="AC27" s="319"/>
      <c r="AD27" s="319"/>
      <c r="AE27" s="320"/>
      <c r="AF27" s="320"/>
      <c r="AG27" s="329"/>
      <c r="AH27" s="329"/>
      <c r="AI27" s="325"/>
      <c r="AJ27" s="325"/>
      <c r="AK27" s="321"/>
      <c r="AL27" s="323"/>
      <c r="AM27" s="327"/>
      <c r="AN27" s="175"/>
      <c r="AO27" s="174"/>
      <c r="AP27" s="164"/>
      <c r="AQ27" s="164"/>
      <c r="AR27" s="175"/>
      <c r="AS27" s="114"/>
      <c r="AT27" s="145"/>
      <c r="AU27" s="114"/>
      <c r="AV27" s="145"/>
      <c r="AW27" s="114"/>
      <c r="AX27" s="145"/>
      <c r="AY27" s="146"/>
      <c r="AZ27" s="175"/>
      <c r="BA27" s="175"/>
      <c r="BB27" s="174"/>
      <c r="BC27" s="164"/>
      <c r="BD27" s="164"/>
      <c r="BE27" s="145"/>
      <c r="BF27" s="145"/>
      <c r="BG27" s="146"/>
      <c r="BH27" s="114"/>
      <c r="BI27" s="114"/>
      <c r="BJ27" s="145"/>
      <c r="BK27" s="145"/>
      <c r="BL27" s="146"/>
      <c r="BM27" s="114"/>
      <c r="BN27" s="114"/>
      <c r="BO27" s="145"/>
      <c r="BP27" s="145"/>
      <c r="BQ27" s="146"/>
      <c r="BR27" s="114"/>
      <c r="BS27" s="114"/>
      <c r="BT27" s="164"/>
      <c r="BU27" s="145"/>
      <c r="BV27" s="145"/>
      <c r="BW27" s="145"/>
      <c r="BX27" s="164"/>
      <c r="BY27" s="175"/>
      <c r="BZ27" s="175"/>
      <c r="CA27" s="114"/>
      <c r="CB27" s="145"/>
      <c r="CC27" s="146"/>
      <c r="CD27" s="145"/>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row>
    <row r="28" spans="1:108" ht="21" hidden="1" customHeight="1" thickTop="1" thickBot="1" x14ac:dyDescent="0.35">
      <c r="A28" s="314"/>
      <c r="B28" s="315"/>
      <c r="C28" s="315"/>
      <c r="D28" s="315"/>
      <c r="E28" s="316"/>
      <c r="F28" s="315"/>
      <c r="G28" s="315"/>
      <c r="H28" s="315"/>
      <c r="I28" s="315"/>
      <c r="J28" s="314"/>
      <c r="K28" s="314"/>
      <c r="L28" s="321"/>
      <c r="M28" s="324"/>
      <c r="N28" s="174">
        <v>6</v>
      </c>
      <c r="O28" s="163"/>
      <c r="P28" s="167"/>
      <c r="Q28" s="167"/>
      <c r="R28" s="167"/>
      <c r="S28" s="167"/>
      <c r="T28" s="167"/>
      <c r="U28" s="167"/>
      <c r="V28" s="167"/>
      <c r="W28" s="116">
        <f t="shared" si="1"/>
        <v>0</v>
      </c>
      <c r="X28" s="117" t="str">
        <f t="shared" si="0"/>
        <v>DEBIL</v>
      </c>
      <c r="Y28" s="168"/>
      <c r="Z28" s="118" t="str">
        <f t="shared" si="2"/>
        <v/>
      </c>
      <c r="AA28" s="116" t="str">
        <f t="shared" si="3"/>
        <v>SI</v>
      </c>
      <c r="AB28" s="167"/>
      <c r="AC28" s="319"/>
      <c r="AD28" s="319"/>
      <c r="AE28" s="320"/>
      <c r="AF28" s="320"/>
      <c r="AG28" s="329"/>
      <c r="AH28" s="329"/>
      <c r="AI28" s="325"/>
      <c r="AJ28" s="325"/>
      <c r="AK28" s="321"/>
      <c r="AL28" s="324"/>
      <c r="AM28" s="328"/>
      <c r="AN28" s="175"/>
      <c r="AO28" s="174"/>
      <c r="AP28" s="164"/>
      <c r="AQ28" s="164"/>
      <c r="AR28" s="175"/>
      <c r="AS28" s="114"/>
      <c r="AT28" s="145"/>
      <c r="AU28" s="114"/>
      <c r="AV28" s="145"/>
      <c r="AW28" s="114"/>
      <c r="AX28" s="145"/>
      <c r="AY28" s="146"/>
      <c r="AZ28" s="175"/>
      <c r="BA28" s="175"/>
      <c r="BB28" s="174"/>
      <c r="BC28" s="164"/>
      <c r="BD28" s="164"/>
      <c r="BE28" s="145"/>
      <c r="BF28" s="145"/>
      <c r="BG28" s="146"/>
      <c r="BH28" s="114"/>
      <c r="BI28" s="114"/>
      <c r="BJ28" s="145"/>
      <c r="BK28" s="145"/>
      <c r="BL28" s="146"/>
      <c r="BM28" s="114"/>
      <c r="BN28" s="114"/>
      <c r="BO28" s="145"/>
      <c r="BP28" s="145"/>
      <c r="BQ28" s="146"/>
      <c r="BR28" s="114"/>
      <c r="BS28" s="114"/>
      <c r="BT28" s="164"/>
      <c r="BU28" s="145"/>
      <c r="BV28" s="145"/>
      <c r="BW28" s="145"/>
      <c r="BX28" s="164"/>
      <c r="BY28" s="175"/>
      <c r="BZ28" s="175"/>
      <c r="CA28" s="114"/>
      <c r="CB28" s="145"/>
      <c r="CC28" s="146"/>
      <c r="CD28" s="145"/>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ht="21" hidden="1" customHeight="1" thickTop="1" thickBot="1" x14ac:dyDescent="0.35">
      <c r="A29" s="314">
        <v>5</v>
      </c>
      <c r="B29" s="315"/>
      <c r="C29" s="315"/>
      <c r="D29" s="315"/>
      <c r="E29" s="316"/>
      <c r="F29" s="315"/>
      <c r="G29" s="315"/>
      <c r="H29" s="315"/>
      <c r="I29" s="315"/>
      <c r="J29" s="314"/>
      <c r="K29" s="314"/>
      <c r="L29" s="321">
        <f>+(J29*K29)*4</f>
        <v>0</v>
      </c>
      <c r="M29" s="322" t="b">
        <f>IF(OR(AND(J29=3,K29=4),AND(J29=2,K29=5),AND(J29=2,K29=5),AND(L29=20),AND(L29&gt;=52,L29&lt;=100)),"ZONA RIESGO EXTREMA",IF(OR(AND(J29=5,K29=2),AND(J29=4,K29=3),AND(J29=1,K29=4),AND(L29=16),AND(L29&gt;=28,L29&lt;=48)),"ZONA RIESGO ALTA",IF(OR(AND(J29=1,K29=3),AND(J29=4,K29=1),AND(L29=24)),"ZONA RIESGO MODERADA",IF(AND(L29&gt;=4,L29&lt;=16),"ZONA RIESGO BAJA"))))</f>
        <v>0</v>
      </c>
      <c r="N29" s="174">
        <v>1</v>
      </c>
      <c r="O29" s="163"/>
      <c r="P29" s="167"/>
      <c r="Q29" s="167"/>
      <c r="R29" s="167"/>
      <c r="S29" s="167"/>
      <c r="T29" s="167"/>
      <c r="U29" s="167"/>
      <c r="V29" s="167"/>
      <c r="W29" s="116">
        <f t="shared" si="1"/>
        <v>0</v>
      </c>
      <c r="X29" s="117" t="str">
        <f t="shared" si="0"/>
        <v>DEBIL</v>
      </c>
      <c r="Y29" s="168"/>
      <c r="Z29" s="118" t="str">
        <f t="shared" si="2"/>
        <v/>
      </c>
      <c r="AA29" s="116" t="str">
        <f t="shared" si="3"/>
        <v>SI</v>
      </c>
      <c r="AB29" s="167"/>
      <c r="AC29" s="319">
        <f>IF(AND(W29&gt;0,SUM(W30:W34)=0),W29,IF(AND(SUM(W29:W30)&gt;0,SUM(W31:W34)=0),AVERAGE(W29:W30),IF(AND(SUM(W29:W31)&gt;0,SUM(W32:W34)=0),AVERAGE(W29:W31),IF(AND(SUM(W29:W32)&gt;0,SUM(W33:W34)=0),AVERAGE(W29:W32),IF(AND(SUM(W29:W33)&gt;0,W34=0),AVERAGE(W29:W33),AVERAGE(W29:W34))))))</f>
        <v>0</v>
      </c>
      <c r="AD29" s="319" t="str">
        <f>IF(AND(AC29&gt;=50,AC29&lt;=99),"MODERADO",IF(AND(AC29=100), "FUERTE",IF(AND(AC29&lt;50), "DEBIL")))</f>
        <v>DEBIL</v>
      </c>
      <c r="AE29" s="320"/>
      <c r="AF29" s="320"/>
      <c r="AG29" s="329" t="str">
        <f>IFERROR(_xlfn.IFS(AND(AD29="MODERADO",AE29="Directamente"),1,AND(AD29="FUERTE",AE29="Directamente"),2),"0")</f>
        <v>0</v>
      </c>
      <c r="AH29" s="329" t="str">
        <f>IFERROR(_xlfn.IFS(AND(AD29="MODERADO",AF29="Directamente"),1,AND(AD29="FUERTE",AF29="Directamente"),2,AND(AD29="FUERTE",AF29="Indirectamente"),1),"0")</f>
        <v>0</v>
      </c>
      <c r="AI29" s="325"/>
      <c r="AJ29" s="325"/>
      <c r="AK29" s="321">
        <f>+(AI29*AJ29)*4</f>
        <v>0</v>
      </c>
      <c r="AL29" s="3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26"/>
      <c r="AN29" s="175"/>
      <c r="AO29" s="174"/>
      <c r="AP29" s="164"/>
      <c r="AQ29" s="164"/>
      <c r="AR29" s="175"/>
      <c r="AS29" s="114"/>
      <c r="AT29" s="145"/>
      <c r="AU29" s="114"/>
      <c r="AV29" s="145"/>
      <c r="AW29" s="114"/>
      <c r="AX29" s="145"/>
      <c r="AY29" s="146"/>
      <c r="AZ29" s="175"/>
      <c r="BA29" s="175"/>
      <c r="BB29" s="174"/>
      <c r="BC29" s="164"/>
      <c r="BD29" s="164"/>
      <c r="BE29" s="145"/>
      <c r="BF29" s="145"/>
      <c r="BG29" s="146"/>
      <c r="BH29" s="114"/>
      <c r="BI29" s="114"/>
      <c r="BJ29" s="145"/>
      <c r="BK29" s="145"/>
      <c r="BL29" s="146"/>
      <c r="BM29" s="114"/>
      <c r="BN29" s="114"/>
      <c r="BO29" s="145"/>
      <c r="BP29" s="145"/>
      <c r="BQ29" s="146"/>
      <c r="BR29" s="114"/>
      <c r="BS29" s="114"/>
      <c r="BT29" s="164"/>
      <c r="BU29" s="145"/>
      <c r="BV29" s="145"/>
      <c r="BW29" s="145"/>
      <c r="BX29" s="164"/>
      <c r="BY29" s="175"/>
      <c r="BZ29" s="175"/>
      <c r="CA29" s="114"/>
      <c r="CB29" s="145"/>
      <c r="CC29" s="146"/>
      <c r="CD29" s="145"/>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ht="21" hidden="1" customHeight="1" thickTop="1" thickBot="1" x14ac:dyDescent="0.35">
      <c r="A30" s="314"/>
      <c r="B30" s="315"/>
      <c r="C30" s="315"/>
      <c r="D30" s="315"/>
      <c r="E30" s="316"/>
      <c r="F30" s="315"/>
      <c r="G30" s="315"/>
      <c r="H30" s="315"/>
      <c r="I30" s="315"/>
      <c r="J30" s="314"/>
      <c r="K30" s="314"/>
      <c r="L30" s="321"/>
      <c r="M30" s="323"/>
      <c r="N30" s="174">
        <v>2</v>
      </c>
      <c r="O30" s="163"/>
      <c r="P30" s="167"/>
      <c r="Q30" s="167"/>
      <c r="R30" s="167"/>
      <c r="S30" s="167"/>
      <c r="T30" s="167"/>
      <c r="U30" s="167"/>
      <c r="V30" s="167"/>
      <c r="W30" s="116">
        <f t="shared" si="1"/>
        <v>0</v>
      </c>
      <c r="X30" s="117" t="str">
        <f t="shared" si="0"/>
        <v>DEBIL</v>
      </c>
      <c r="Y30" s="168"/>
      <c r="Z30" s="118" t="str">
        <f t="shared" si="2"/>
        <v/>
      </c>
      <c r="AA30" s="116" t="str">
        <f t="shared" si="3"/>
        <v>SI</v>
      </c>
      <c r="AB30" s="167"/>
      <c r="AC30" s="319"/>
      <c r="AD30" s="319"/>
      <c r="AE30" s="320"/>
      <c r="AF30" s="320"/>
      <c r="AG30" s="329"/>
      <c r="AH30" s="329"/>
      <c r="AI30" s="325"/>
      <c r="AJ30" s="325"/>
      <c r="AK30" s="321"/>
      <c r="AL30" s="323"/>
      <c r="AM30" s="327"/>
      <c r="AN30" s="175"/>
      <c r="AO30" s="174"/>
      <c r="AP30" s="164"/>
      <c r="AQ30" s="164"/>
      <c r="AR30" s="175"/>
      <c r="AS30" s="114"/>
      <c r="AT30" s="145"/>
      <c r="AU30" s="114"/>
      <c r="AV30" s="145"/>
      <c r="AW30" s="114"/>
      <c r="AX30" s="145"/>
      <c r="AY30" s="146"/>
      <c r="AZ30" s="175"/>
      <c r="BA30" s="175"/>
      <c r="BB30" s="174"/>
      <c r="BC30" s="164"/>
      <c r="BD30" s="164"/>
      <c r="BE30" s="145"/>
      <c r="BF30" s="145"/>
      <c r="BG30" s="146"/>
      <c r="BH30" s="114"/>
      <c r="BI30" s="114"/>
      <c r="BJ30" s="145"/>
      <c r="BK30" s="145"/>
      <c r="BL30" s="146"/>
      <c r="BM30" s="114"/>
      <c r="BN30" s="114"/>
      <c r="BO30" s="145"/>
      <c r="BP30" s="145"/>
      <c r="BQ30" s="146"/>
      <c r="BR30" s="114"/>
      <c r="BS30" s="114"/>
      <c r="BT30" s="164"/>
      <c r="BU30" s="145"/>
      <c r="BV30" s="145"/>
      <c r="BW30" s="145"/>
      <c r="BX30" s="164"/>
      <c r="BY30" s="175"/>
      <c r="BZ30" s="175"/>
      <c r="CA30" s="114"/>
      <c r="CB30" s="145"/>
      <c r="CC30" s="146"/>
      <c r="CD30" s="145"/>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ht="21" hidden="1" customHeight="1" thickTop="1" thickBot="1" x14ac:dyDescent="0.35">
      <c r="A31" s="314"/>
      <c r="B31" s="315"/>
      <c r="C31" s="315"/>
      <c r="D31" s="315"/>
      <c r="E31" s="316"/>
      <c r="F31" s="315"/>
      <c r="G31" s="315"/>
      <c r="H31" s="315"/>
      <c r="I31" s="315"/>
      <c r="J31" s="314"/>
      <c r="K31" s="314"/>
      <c r="L31" s="321"/>
      <c r="M31" s="323"/>
      <c r="N31" s="174">
        <v>3</v>
      </c>
      <c r="O31" s="169"/>
      <c r="P31" s="167"/>
      <c r="Q31" s="167"/>
      <c r="R31" s="167"/>
      <c r="S31" s="167"/>
      <c r="T31" s="167"/>
      <c r="U31" s="167"/>
      <c r="V31" s="167"/>
      <c r="W31" s="116">
        <f t="shared" si="1"/>
        <v>0</v>
      </c>
      <c r="X31" s="117" t="str">
        <f t="shared" si="0"/>
        <v>DEBIL</v>
      </c>
      <c r="Y31" s="168"/>
      <c r="Z31" s="118" t="str">
        <f t="shared" si="2"/>
        <v/>
      </c>
      <c r="AA31" s="116" t="str">
        <f t="shared" si="3"/>
        <v>SI</v>
      </c>
      <c r="AB31" s="167"/>
      <c r="AC31" s="319"/>
      <c r="AD31" s="319"/>
      <c r="AE31" s="320"/>
      <c r="AF31" s="320"/>
      <c r="AG31" s="329"/>
      <c r="AH31" s="329"/>
      <c r="AI31" s="325"/>
      <c r="AJ31" s="325"/>
      <c r="AK31" s="321"/>
      <c r="AL31" s="323"/>
      <c r="AM31" s="327"/>
      <c r="AN31" s="175"/>
      <c r="AO31" s="174"/>
      <c r="AP31" s="164"/>
      <c r="AQ31" s="164"/>
      <c r="AR31" s="175"/>
      <c r="AS31" s="114"/>
      <c r="AT31" s="145"/>
      <c r="AU31" s="114"/>
      <c r="AV31" s="145"/>
      <c r="AW31" s="114"/>
      <c r="AX31" s="145"/>
      <c r="AY31" s="146"/>
      <c r="AZ31" s="175"/>
      <c r="BA31" s="175"/>
      <c r="BB31" s="174"/>
      <c r="BC31" s="164"/>
      <c r="BD31" s="164"/>
      <c r="BE31" s="145"/>
      <c r="BF31" s="145"/>
      <c r="BG31" s="146"/>
      <c r="BH31" s="114"/>
      <c r="BI31" s="114"/>
      <c r="BJ31" s="145"/>
      <c r="BK31" s="145"/>
      <c r="BL31" s="146"/>
      <c r="BM31" s="114"/>
      <c r="BN31" s="114"/>
      <c r="BO31" s="145"/>
      <c r="BP31" s="145"/>
      <c r="BQ31" s="146"/>
      <c r="BR31" s="114"/>
      <c r="BS31" s="114"/>
      <c r="BT31" s="164"/>
      <c r="BU31" s="145"/>
      <c r="BV31" s="145"/>
      <c r="BW31" s="145"/>
      <c r="BX31" s="164"/>
      <c r="BY31" s="175"/>
      <c r="BZ31" s="175"/>
      <c r="CA31" s="114"/>
      <c r="CB31" s="145"/>
      <c r="CC31" s="146"/>
      <c r="CD31" s="145"/>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ht="21" hidden="1" customHeight="1" thickTop="1" thickBot="1" x14ac:dyDescent="0.35">
      <c r="A32" s="314"/>
      <c r="B32" s="315"/>
      <c r="C32" s="315"/>
      <c r="D32" s="315"/>
      <c r="E32" s="316"/>
      <c r="F32" s="315"/>
      <c r="G32" s="315"/>
      <c r="H32" s="315"/>
      <c r="I32" s="315"/>
      <c r="J32" s="314"/>
      <c r="K32" s="314"/>
      <c r="L32" s="321"/>
      <c r="M32" s="323"/>
      <c r="N32" s="174">
        <v>4</v>
      </c>
      <c r="O32" s="163"/>
      <c r="P32" s="167"/>
      <c r="Q32" s="167"/>
      <c r="R32" s="167"/>
      <c r="S32" s="167"/>
      <c r="T32" s="167"/>
      <c r="U32" s="167"/>
      <c r="V32" s="167"/>
      <c r="W32" s="116">
        <f t="shared" si="1"/>
        <v>0</v>
      </c>
      <c r="X32" s="117" t="str">
        <f t="shared" si="0"/>
        <v>DEBIL</v>
      </c>
      <c r="Y32" s="168"/>
      <c r="Z32" s="118" t="str">
        <f t="shared" si="2"/>
        <v/>
      </c>
      <c r="AA32" s="116" t="str">
        <f t="shared" si="3"/>
        <v>SI</v>
      </c>
      <c r="AB32" s="167"/>
      <c r="AC32" s="319"/>
      <c r="AD32" s="319"/>
      <c r="AE32" s="320"/>
      <c r="AF32" s="320"/>
      <c r="AG32" s="329"/>
      <c r="AH32" s="329"/>
      <c r="AI32" s="325"/>
      <c r="AJ32" s="325"/>
      <c r="AK32" s="321"/>
      <c r="AL32" s="323"/>
      <c r="AM32" s="327"/>
      <c r="AN32" s="175"/>
      <c r="AO32" s="174"/>
      <c r="AP32" s="164"/>
      <c r="AQ32" s="164"/>
      <c r="AR32" s="175"/>
      <c r="AS32" s="114"/>
      <c r="AT32" s="145"/>
      <c r="AU32" s="114"/>
      <c r="AV32" s="145"/>
      <c r="AW32" s="114"/>
      <c r="AX32" s="145"/>
      <c r="AY32" s="146"/>
      <c r="AZ32" s="175"/>
      <c r="BA32" s="175"/>
      <c r="BB32" s="174"/>
      <c r="BC32" s="164"/>
      <c r="BD32" s="164"/>
      <c r="BE32" s="145"/>
      <c r="BF32" s="145"/>
      <c r="BG32" s="146"/>
      <c r="BH32" s="114"/>
      <c r="BI32" s="114"/>
      <c r="BJ32" s="145"/>
      <c r="BK32" s="145"/>
      <c r="BL32" s="146"/>
      <c r="BM32" s="114"/>
      <c r="BN32" s="114"/>
      <c r="BO32" s="145"/>
      <c r="BP32" s="145"/>
      <c r="BQ32" s="146"/>
      <c r="BR32" s="114"/>
      <c r="BS32" s="114"/>
      <c r="BT32" s="164"/>
      <c r="BU32" s="145"/>
      <c r="BV32" s="145"/>
      <c r="BW32" s="145"/>
      <c r="BX32" s="164"/>
      <c r="BY32" s="175"/>
      <c r="BZ32" s="175"/>
      <c r="CA32" s="114"/>
      <c r="CB32" s="145"/>
      <c r="CC32" s="146"/>
      <c r="CD32" s="145"/>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ht="21" hidden="1" customHeight="1" thickTop="1" thickBot="1" x14ac:dyDescent="0.35">
      <c r="A33" s="314"/>
      <c r="B33" s="315"/>
      <c r="C33" s="315"/>
      <c r="D33" s="315"/>
      <c r="E33" s="316"/>
      <c r="F33" s="315"/>
      <c r="G33" s="315"/>
      <c r="H33" s="315"/>
      <c r="I33" s="315"/>
      <c r="J33" s="314"/>
      <c r="K33" s="314"/>
      <c r="L33" s="321"/>
      <c r="M33" s="323"/>
      <c r="N33" s="174">
        <v>5</v>
      </c>
      <c r="O33" s="163"/>
      <c r="P33" s="167"/>
      <c r="Q33" s="167"/>
      <c r="R33" s="167"/>
      <c r="S33" s="167"/>
      <c r="T33" s="167"/>
      <c r="U33" s="167"/>
      <c r="V33" s="167"/>
      <c r="W33" s="116">
        <f t="shared" si="1"/>
        <v>0</v>
      </c>
      <c r="X33" s="117" t="str">
        <f t="shared" si="0"/>
        <v>DEBIL</v>
      </c>
      <c r="Y33" s="168"/>
      <c r="Z33" s="118" t="str">
        <f t="shared" si="2"/>
        <v/>
      </c>
      <c r="AA33" s="116" t="str">
        <f t="shared" si="3"/>
        <v>SI</v>
      </c>
      <c r="AB33" s="167"/>
      <c r="AC33" s="319"/>
      <c r="AD33" s="319"/>
      <c r="AE33" s="320"/>
      <c r="AF33" s="320"/>
      <c r="AG33" s="329"/>
      <c r="AH33" s="329"/>
      <c r="AI33" s="325"/>
      <c r="AJ33" s="325"/>
      <c r="AK33" s="321"/>
      <c r="AL33" s="323"/>
      <c r="AM33" s="327"/>
      <c r="AN33" s="175"/>
      <c r="AO33" s="174"/>
      <c r="AP33" s="164"/>
      <c r="AQ33" s="164"/>
      <c r="AR33" s="175"/>
      <c r="AS33" s="114"/>
      <c r="AT33" s="145"/>
      <c r="AU33" s="114"/>
      <c r="AV33" s="145"/>
      <c r="AW33" s="114"/>
      <c r="AX33" s="145"/>
      <c r="AY33" s="146"/>
      <c r="AZ33" s="175"/>
      <c r="BA33" s="175"/>
      <c r="BB33" s="174"/>
      <c r="BC33" s="164"/>
      <c r="BD33" s="164"/>
      <c r="BE33" s="145"/>
      <c r="BF33" s="145"/>
      <c r="BG33" s="146"/>
      <c r="BH33" s="114"/>
      <c r="BI33" s="114"/>
      <c r="BJ33" s="145"/>
      <c r="BK33" s="145"/>
      <c r="BL33" s="146"/>
      <c r="BM33" s="114"/>
      <c r="BN33" s="114"/>
      <c r="BO33" s="145"/>
      <c r="BP33" s="145"/>
      <c r="BQ33" s="146"/>
      <c r="BR33" s="114"/>
      <c r="BS33" s="114"/>
      <c r="BT33" s="164"/>
      <c r="BU33" s="145"/>
      <c r="BV33" s="145"/>
      <c r="BW33" s="145"/>
      <c r="BX33" s="164"/>
      <c r="BY33" s="175"/>
      <c r="BZ33" s="175"/>
      <c r="CA33" s="114"/>
      <c r="CB33" s="145"/>
      <c r="CC33" s="146"/>
      <c r="CD33" s="145"/>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1:108" ht="21" hidden="1" customHeight="1" thickTop="1" thickBot="1" x14ac:dyDescent="0.35">
      <c r="A34" s="314"/>
      <c r="B34" s="315"/>
      <c r="C34" s="315"/>
      <c r="D34" s="315"/>
      <c r="E34" s="316"/>
      <c r="F34" s="315"/>
      <c r="G34" s="315"/>
      <c r="H34" s="315"/>
      <c r="I34" s="315"/>
      <c r="J34" s="314"/>
      <c r="K34" s="314"/>
      <c r="L34" s="321"/>
      <c r="M34" s="324"/>
      <c r="N34" s="174">
        <v>6</v>
      </c>
      <c r="O34" s="163"/>
      <c r="P34" s="167"/>
      <c r="Q34" s="167"/>
      <c r="R34" s="167"/>
      <c r="S34" s="167"/>
      <c r="T34" s="167"/>
      <c r="U34" s="167"/>
      <c r="V34" s="167"/>
      <c r="W34" s="116">
        <f t="shared" si="1"/>
        <v>0</v>
      </c>
      <c r="X34" s="117" t="str">
        <f t="shared" si="0"/>
        <v>DEBIL</v>
      </c>
      <c r="Y34" s="168"/>
      <c r="Z34" s="118" t="str">
        <f t="shared" si="2"/>
        <v/>
      </c>
      <c r="AA34" s="116" t="str">
        <f t="shared" si="3"/>
        <v>SI</v>
      </c>
      <c r="AB34" s="167"/>
      <c r="AC34" s="319"/>
      <c r="AD34" s="319"/>
      <c r="AE34" s="320"/>
      <c r="AF34" s="320"/>
      <c r="AG34" s="329"/>
      <c r="AH34" s="329"/>
      <c r="AI34" s="325"/>
      <c r="AJ34" s="325"/>
      <c r="AK34" s="321"/>
      <c r="AL34" s="324"/>
      <c r="AM34" s="328"/>
      <c r="AN34" s="175"/>
      <c r="AO34" s="174"/>
      <c r="AP34" s="164"/>
      <c r="AQ34" s="164"/>
      <c r="AR34" s="175"/>
      <c r="AS34" s="114"/>
      <c r="AT34" s="145"/>
      <c r="AU34" s="114"/>
      <c r="AV34" s="145"/>
      <c r="AW34" s="114"/>
      <c r="AX34" s="145"/>
      <c r="AY34" s="146"/>
      <c r="AZ34" s="175"/>
      <c r="BA34" s="175"/>
      <c r="BB34" s="174"/>
      <c r="BC34" s="164"/>
      <c r="BD34" s="164"/>
      <c r="BE34" s="145"/>
      <c r="BF34" s="145"/>
      <c r="BG34" s="146"/>
      <c r="BH34" s="114"/>
      <c r="BI34" s="114"/>
      <c r="BJ34" s="145"/>
      <c r="BK34" s="145"/>
      <c r="BL34" s="146"/>
      <c r="BM34" s="114"/>
      <c r="BN34" s="114"/>
      <c r="BO34" s="145"/>
      <c r="BP34" s="145"/>
      <c r="BQ34" s="146"/>
      <c r="BR34" s="114"/>
      <c r="BS34" s="114"/>
      <c r="BT34" s="164"/>
      <c r="BU34" s="145"/>
      <c r="BV34" s="145"/>
      <c r="BW34" s="145"/>
      <c r="BX34" s="164"/>
      <c r="BY34" s="175"/>
      <c r="BZ34" s="175"/>
      <c r="CA34" s="114"/>
      <c r="CB34" s="145"/>
      <c r="CC34" s="146"/>
      <c r="CD34" s="145"/>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1:108" ht="21" hidden="1" customHeight="1" thickTop="1" thickBot="1" x14ac:dyDescent="0.35">
      <c r="A35" s="314">
        <v>6</v>
      </c>
      <c r="B35" s="315"/>
      <c r="C35" s="315"/>
      <c r="D35" s="315"/>
      <c r="E35" s="316"/>
      <c r="F35" s="315"/>
      <c r="G35" s="315"/>
      <c r="H35" s="315"/>
      <c r="I35" s="315"/>
      <c r="J35" s="314"/>
      <c r="K35" s="314"/>
      <c r="L35" s="321">
        <f>+(J35*K35)*4</f>
        <v>0</v>
      </c>
      <c r="M35" s="322" t="b">
        <f>IF(OR(AND(J35=3,K35=4),AND(J35=2,K35=5),AND(J35=2,K35=5),AND(L35=20),AND(L35&gt;=52,L35&lt;=100)),"ZONA RIESGO EXTREMA",IF(OR(AND(J35=5,K35=2),AND(J35=4,K35=3),AND(J35=1,K35=4),AND(L35=16),AND(L35&gt;=28,L35&lt;=48)),"ZONA RIESGO ALTA",IF(OR(AND(J35=1,K35=3),AND(J35=4,K35=1),AND(L35=24)),"ZONA RIESGO MODERADA",IF(AND(L35&gt;=4,L35&lt;=16),"ZONA RIESGO BAJA"))))</f>
        <v>0</v>
      </c>
      <c r="N35" s="174">
        <v>1</v>
      </c>
      <c r="O35" s="163"/>
      <c r="P35" s="167"/>
      <c r="Q35" s="167"/>
      <c r="R35" s="167"/>
      <c r="S35" s="167"/>
      <c r="T35" s="167"/>
      <c r="U35" s="167"/>
      <c r="V35" s="167"/>
      <c r="W35" s="116">
        <f t="shared" si="1"/>
        <v>0</v>
      </c>
      <c r="X35" s="117" t="str">
        <f t="shared" si="0"/>
        <v>DEBIL</v>
      </c>
      <c r="Y35" s="168"/>
      <c r="Z35" s="118" t="str">
        <f t="shared" si="2"/>
        <v/>
      </c>
      <c r="AA35" s="116" t="str">
        <f t="shared" si="3"/>
        <v>SI</v>
      </c>
      <c r="AB35" s="167"/>
      <c r="AC35" s="319">
        <f>IF(AND(W35&gt;0,SUM(W36:W40)=0),W35,IF(AND(SUM(W35:W36)&gt;0,SUM(W37:W40)=0),AVERAGE(W35:W36),IF(AND(SUM(W35:W37)&gt;0,SUM(W38:W40)=0),AVERAGE(W35:W37),IF(AND(SUM(W35:W38)&gt;0,SUM(W39:W40)=0),AVERAGE(W35:W38),IF(AND(SUM(W35:W39)&gt;0,W40=0),AVERAGE(W35:W39),AVERAGE(W35:W40))))))</f>
        <v>0</v>
      </c>
      <c r="AD35" s="319" t="str">
        <f>IF(AND(AC35&gt;=50,AC35&lt;=99),"MODERADO",IF(AND(AC35=100), "FUERTE",IF(AND(AC35&lt;50), "DEBIL")))</f>
        <v>DEBIL</v>
      </c>
      <c r="AE35" s="320"/>
      <c r="AF35" s="320"/>
      <c r="AG35" s="329" t="str">
        <f>IFERROR(_xlfn.IFS(AND(AD35="MODERADO",AE35="Directamente"),1,AND(AD35="FUERTE",AE35="Directamente"),2),"0")</f>
        <v>0</v>
      </c>
      <c r="AH35" s="329" t="str">
        <f>IFERROR(_xlfn.IFS(AND(AD35="MODERADO",AF35="Directamente"),1,AND(AD35="FUERTE",AF35="Directamente"),2,AND(AD35="FUERTE",AF35="Indirectamente"),1),"0")</f>
        <v>0</v>
      </c>
      <c r="AI35" s="325"/>
      <c r="AJ35" s="325"/>
      <c r="AK35" s="321">
        <f>+(AI35*AJ35)*4</f>
        <v>0</v>
      </c>
      <c r="AL35" s="3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26"/>
      <c r="AN35" s="175"/>
      <c r="AO35" s="174"/>
      <c r="AP35" s="164"/>
      <c r="AQ35" s="164"/>
      <c r="AR35" s="175"/>
      <c r="AS35" s="114"/>
      <c r="AT35" s="145"/>
      <c r="AU35" s="114"/>
      <c r="AV35" s="145"/>
      <c r="AW35" s="114"/>
      <c r="AX35" s="145"/>
      <c r="AY35" s="146"/>
      <c r="AZ35" s="175"/>
      <c r="BA35" s="175"/>
      <c r="BB35" s="174"/>
      <c r="BC35" s="164"/>
      <c r="BD35" s="164"/>
      <c r="BE35" s="145"/>
      <c r="BF35" s="145"/>
      <c r="BG35" s="146"/>
      <c r="BH35" s="114"/>
      <c r="BI35" s="114"/>
      <c r="BJ35" s="145"/>
      <c r="BK35" s="145"/>
      <c r="BL35" s="146"/>
      <c r="BM35" s="114"/>
      <c r="BN35" s="114"/>
      <c r="BO35" s="145"/>
      <c r="BP35" s="145"/>
      <c r="BQ35" s="146"/>
      <c r="BR35" s="114"/>
      <c r="BS35" s="114"/>
      <c r="BT35" s="164"/>
      <c r="BU35" s="145"/>
      <c r="BV35" s="145"/>
      <c r="BW35" s="145"/>
      <c r="BX35" s="164"/>
      <c r="BY35" s="175"/>
      <c r="BZ35" s="175"/>
      <c r="CA35" s="114"/>
      <c r="CB35" s="145"/>
      <c r="CC35" s="146"/>
      <c r="CD35" s="145"/>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1:108" ht="21" hidden="1" customHeight="1" thickTop="1" thickBot="1" x14ac:dyDescent="0.35">
      <c r="A36" s="314"/>
      <c r="B36" s="315"/>
      <c r="C36" s="315"/>
      <c r="D36" s="315"/>
      <c r="E36" s="316"/>
      <c r="F36" s="315"/>
      <c r="G36" s="315"/>
      <c r="H36" s="315"/>
      <c r="I36" s="315"/>
      <c r="J36" s="314"/>
      <c r="K36" s="314"/>
      <c r="L36" s="321"/>
      <c r="M36" s="323"/>
      <c r="N36" s="174">
        <v>2</v>
      </c>
      <c r="O36" s="163"/>
      <c r="P36" s="167"/>
      <c r="Q36" s="167"/>
      <c r="R36" s="167"/>
      <c r="S36" s="167"/>
      <c r="T36" s="167"/>
      <c r="U36" s="167"/>
      <c r="V36" s="167"/>
      <c r="W36" s="116">
        <f t="shared" si="1"/>
        <v>0</v>
      </c>
      <c r="X36" s="117" t="str">
        <f t="shared" si="0"/>
        <v>DEBIL</v>
      </c>
      <c r="Y36" s="168"/>
      <c r="Z36" s="118" t="str">
        <f t="shared" si="2"/>
        <v/>
      </c>
      <c r="AA36" s="116" t="str">
        <f t="shared" si="3"/>
        <v>SI</v>
      </c>
      <c r="AB36" s="167"/>
      <c r="AC36" s="319"/>
      <c r="AD36" s="319"/>
      <c r="AE36" s="320"/>
      <c r="AF36" s="320"/>
      <c r="AG36" s="329"/>
      <c r="AH36" s="329"/>
      <c r="AI36" s="325"/>
      <c r="AJ36" s="325"/>
      <c r="AK36" s="321"/>
      <c r="AL36" s="323"/>
      <c r="AM36" s="327"/>
      <c r="AN36" s="175"/>
      <c r="AO36" s="174"/>
      <c r="AP36" s="164"/>
      <c r="AQ36" s="164"/>
      <c r="AR36" s="175"/>
      <c r="AS36" s="114"/>
      <c r="AT36" s="145"/>
      <c r="AU36" s="114"/>
      <c r="AV36" s="145"/>
      <c r="AW36" s="114"/>
      <c r="AX36" s="145"/>
      <c r="AY36" s="146"/>
      <c r="AZ36" s="175"/>
      <c r="BA36" s="175"/>
      <c r="BB36" s="174"/>
      <c r="BC36" s="164"/>
      <c r="BD36" s="164"/>
      <c r="BE36" s="145"/>
      <c r="BF36" s="145"/>
      <c r="BG36" s="146"/>
      <c r="BH36" s="114"/>
      <c r="BI36" s="114"/>
      <c r="BJ36" s="145"/>
      <c r="BK36" s="145"/>
      <c r="BL36" s="146"/>
      <c r="BM36" s="114"/>
      <c r="BN36" s="114"/>
      <c r="BO36" s="145"/>
      <c r="BP36" s="145"/>
      <c r="BQ36" s="146"/>
      <c r="BR36" s="114"/>
      <c r="BS36" s="114"/>
      <c r="BT36" s="164"/>
      <c r="BU36" s="145"/>
      <c r="BV36" s="145"/>
      <c r="BW36" s="145"/>
      <c r="BX36" s="164"/>
      <c r="BY36" s="175"/>
      <c r="BZ36" s="175"/>
      <c r="CA36" s="114"/>
      <c r="CB36" s="145"/>
      <c r="CC36" s="146"/>
      <c r="CD36" s="145"/>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1:108" ht="21" hidden="1" customHeight="1" thickTop="1" thickBot="1" x14ac:dyDescent="0.35">
      <c r="A37" s="314"/>
      <c r="B37" s="315"/>
      <c r="C37" s="315"/>
      <c r="D37" s="315"/>
      <c r="E37" s="316"/>
      <c r="F37" s="315"/>
      <c r="G37" s="315"/>
      <c r="H37" s="315"/>
      <c r="I37" s="315"/>
      <c r="J37" s="314"/>
      <c r="K37" s="314"/>
      <c r="L37" s="321"/>
      <c r="M37" s="323"/>
      <c r="N37" s="174">
        <v>3</v>
      </c>
      <c r="O37" s="169"/>
      <c r="P37" s="167"/>
      <c r="Q37" s="167"/>
      <c r="R37" s="167"/>
      <c r="S37" s="167"/>
      <c r="T37" s="167"/>
      <c r="U37" s="167"/>
      <c r="V37" s="167"/>
      <c r="W37" s="116">
        <f t="shared" si="1"/>
        <v>0</v>
      </c>
      <c r="X37" s="117" t="str">
        <f t="shared" si="0"/>
        <v>DEBIL</v>
      </c>
      <c r="Y37" s="168"/>
      <c r="Z37" s="118" t="str">
        <f t="shared" si="2"/>
        <v/>
      </c>
      <c r="AA37" s="116" t="str">
        <f t="shared" si="3"/>
        <v>SI</v>
      </c>
      <c r="AB37" s="167"/>
      <c r="AC37" s="319"/>
      <c r="AD37" s="319"/>
      <c r="AE37" s="320"/>
      <c r="AF37" s="320"/>
      <c r="AG37" s="329"/>
      <c r="AH37" s="329"/>
      <c r="AI37" s="325"/>
      <c r="AJ37" s="325"/>
      <c r="AK37" s="321"/>
      <c r="AL37" s="323"/>
      <c r="AM37" s="327"/>
      <c r="AN37" s="175"/>
      <c r="AO37" s="174"/>
      <c r="AP37" s="164"/>
      <c r="AQ37" s="164"/>
      <c r="AR37" s="175"/>
      <c r="AS37" s="114"/>
      <c r="AT37" s="145"/>
      <c r="AU37" s="114"/>
      <c r="AV37" s="145"/>
      <c r="AW37" s="114"/>
      <c r="AX37" s="145"/>
      <c r="AY37" s="146"/>
      <c r="AZ37" s="175"/>
      <c r="BA37" s="175"/>
      <c r="BB37" s="174"/>
      <c r="BC37" s="164"/>
      <c r="BD37" s="164"/>
      <c r="BE37" s="145"/>
      <c r="BF37" s="145"/>
      <c r="BG37" s="146"/>
      <c r="BH37" s="114"/>
      <c r="BI37" s="114"/>
      <c r="BJ37" s="145"/>
      <c r="BK37" s="145"/>
      <c r="BL37" s="146"/>
      <c r="BM37" s="114"/>
      <c r="BN37" s="114"/>
      <c r="BO37" s="145"/>
      <c r="BP37" s="145"/>
      <c r="BQ37" s="146"/>
      <c r="BR37" s="114"/>
      <c r="BS37" s="114"/>
      <c r="BT37" s="164"/>
      <c r="BU37" s="145"/>
      <c r="BV37" s="145"/>
      <c r="BW37" s="145"/>
      <c r="BX37" s="164"/>
      <c r="BY37" s="175"/>
      <c r="BZ37" s="175"/>
      <c r="CA37" s="114"/>
      <c r="CB37" s="145"/>
      <c r="CC37" s="146"/>
      <c r="CD37" s="145"/>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1:108" ht="21" hidden="1" customHeight="1" thickTop="1" thickBot="1" x14ac:dyDescent="0.35">
      <c r="A38" s="314"/>
      <c r="B38" s="315"/>
      <c r="C38" s="315"/>
      <c r="D38" s="315"/>
      <c r="E38" s="316"/>
      <c r="F38" s="315"/>
      <c r="G38" s="315"/>
      <c r="H38" s="315"/>
      <c r="I38" s="315"/>
      <c r="J38" s="314"/>
      <c r="K38" s="314"/>
      <c r="L38" s="321"/>
      <c r="M38" s="323"/>
      <c r="N38" s="174">
        <v>4</v>
      </c>
      <c r="O38" s="163"/>
      <c r="P38" s="167"/>
      <c r="Q38" s="167"/>
      <c r="R38" s="167"/>
      <c r="S38" s="167"/>
      <c r="T38" s="167"/>
      <c r="U38" s="167"/>
      <c r="V38" s="167"/>
      <c r="W38" s="116">
        <f t="shared" si="1"/>
        <v>0</v>
      </c>
      <c r="X38" s="117" t="str">
        <f t="shared" si="0"/>
        <v>DEBIL</v>
      </c>
      <c r="Y38" s="168"/>
      <c r="Z38" s="118" t="str">
        <f t="shared" si="2"/>
        <v/>
      </c>
      <c r="AA38" s="116" t="str">
        <f t="shared" si="3"/>
        <v>SI</v>
      </c>
      <c r="AB38" s="167"/>
      <c r="AC38" s="319"/>
      <c r="AD38" s="319"/>
      <c r="AE38" s="320"/>
      <c r="AF38" s="320"/>
      <c r="AG38" s="329"/>
      <c r="AH38" s="329"/>
      <c r="AI38" s="325"/>
      <c r="AJ38" s="325"/>
      <c r="AK38" s="321"/>
      <c r="AL38" s="323"/>
      <c r="AM38" s="327"/>
      <c r="AN38" s="175"/>
      <c r="AO38" s="174"/>
      <c r="AP38" s="164"/>
      <c r="AQ38" s="164"/>
      <c r="AR38" s="175"/>
      <c r="AS38" s="114"/>
      <c r="AT38" s="145"/>
      <c r="AU38" s="114"/>
      <c r="AV38" s="145"/>
      <c r="AW38" s="114"/>
      <c r="AX38" s="145"/>
      <c r="AY38" s="146"/>
      <c r="AZ38" s="175"/>
      <c r="BA38" s="175"/>
      <c r="BB38" s="174"/>
      <c r="BC38" s="164"/>
      <c r="BD38" s="164"/>
      <c r="BE38" s="145"/>
      <c r="BF38" s="145"/>
      <c r="BG38" s="146"/>
      <c r="BH38" s="114"/>
      <c r="BI38" s="114"/>
      <c r="BJ38" s="145"/>
      <c r="BK38" s="145"/>
      <c r="BL38" s="146"/>
      <c r="BM38" s="114"/>
      <c r="BN38" s="114"/>
      <c r="BO38" s="145"/>
      <c r="BP38" s="145"/>
      <c r="BQ38" s="146"/>
      <c r="BR38" s="114"/>
      <c r="BS38" s="114"/>
      <c r="BT38" s="164"/>
      <c r="BU38" s="145"/>
      <c r="BV38" s="145"/>
      <c r="BW38" s="145"/>
      <c r="BX38" s="164"/>
      <c r="BY38" s="175"/>
      <c r="BZ38" s="175"/>
      <c r="CA38" s="114"/>
      <c r="CB38" s="145"/>
      <c r="CC38" s="146"/>
      <c r="CD38" s="145"/>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1:108" ht="21" hidden="1" customHeight="1" thickTop="1" thickBot="1" x14ac:dyDescent="0.35">
      <c r="A39" s="314"/>
      <c r="B39" s="315"/>
      <c r="C39" s="315"/>
      <c r="D39" s="315"/>
      <c r="E39" s="316"/>
      <c r="F39" s="315"/>
      <c r="G39" s="315"/>
      <c r="H39" s="315"/>
      <c r="I39" s="315"/>
      <c r="J39" s="314"/>
      <c r="K39" s="314"/>
      <c r="L39" s="321"/>
      <c r="M39" s="323"/>
      <c r="N39" s="174">
        <v>5</v>
      </c>
      <c r="O39" s="163"/>
      <c r="P39" s="167"/>
      <c r="Q39" s="167"/>
      <c r="R39" s="167"/>
      <c r="S39" s="167"/>
      <c r="T39" s="167"/>
      <c r="U39" s="167"/>
      <c r="V39" s="167"/>
      <c r="W39" s="116">
        <f t="shared" si="1"/>
        <v>0</v>
      </c>
      <c r="X39" s="117" t="str">
        <f t="shared" si="0"/>
        <v>DEBIL</v>
      </c>
      <c r="Y39" s="168"/>
      <c r="Z39" s="118" t="str">
        <f t="shared" si="2"/>
        <v/>
      </c>
      <c r="AA39" s="116" t="str">
        <f t="shared" si="3"/>
        <v>SI</v>
      </c>
      <c r="AB39" s="167"/>
      <c r="AC39" s="319"/>
      <c r="AD39" s="319"/>
      <c r="AE39" s="320"/>
      <c r="AF39" s="320"/>
      <c r="AG39" s="329"/>
      <c r="AH39" s="329"/>
      <c r="AI39" s="325"/>
      <c r="AJ39" s="325"/>
      <c r="AK39" s="321"/>
      <c r="AL39" s="323"/>
      <c r="AM39" s="327"/>
      <c r="AN39" s="175"/>
      <c r="AO39" s="174"/>
      <c r="AP39" s="164"/>
      <c r="AQ39" s="164"/>
      <c r="AR39" s="175"/>
      <c r="AS39" s="114"/>
      <c r="AT39" s="145"/>
      <c r="AU39" s="114"/>
      <c r="AV39" s="145"/>
      <c r="AW39" s="114"/>
      <c r="AX39" s="145"/>
      <c r="AY39" s="146"/>
      <c r="AZ39" s="175"/>
      <c r="BA39" s="175"/>
      <c r="BB39" s="174"/>
      <c r="BC39" s="164"/>
      <c r="BD39" s="164"/>
      <c r="BE39" s="145"/>
      <c r="BF39" s="145"/>
      <c r="BG39" s="146"/>
      <c r="BH39" s="114"/>
      <c r="BI39" s="114"/>
      <c r="BJ39" s="145"/>
      <c r="BK39" s="145"/>
      <c r="BL39" s="146"/>
      <c r="BM39" s="114"/>
      <c r="BN39" s="114"/>
      <c r="BO39" s="145"/>
      <c r="BP39" s="145"/>
      <c r="BQ39" s="146"/>
      <c r="BR39" s="114"/>
      <c r="BS39" s="114"/>
      <c r="BT39" s="164"/>
      <c r="BU39" s="145"/>
      <c r="BV39" s="145"/>
      <c r="BW39" s="145"/>
      <c r="BX39" s="164"/>
      <c r="BY39" s="175"/>
      <c r="BZ39" s="175"/>
      <c r="CA39" s="114"/>
      <c r="CB39" s="145"/>
      <c r="CC39" s="146"/>
      <c r="CD39" s="145"/>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1:108" ht="21" hidden="1" customHeight="1" thickTop="1" thickBot="1" x14ac:dyDescent="0.35">
      <c r="A40" s="314"/>
      <c r="B40" s="315"/>
      <c r="C40" s="315"/>
      <c r="D40" s="315"/>
      <c r="E40" s="316"/>
      <c r="F40" s="315"/>
      <c r="G40" s="315"/>
      <c r="H40" s="315"/>
      <c r="I40" s="315"/>
      <c r="J40" s="314"/>
      <c r="K40" s="314"/>
      <c r="L40" s="321"/>
      <c r="M40" s="324"/>
      <c r="N40" s="174">
        <v>6</v>
      </c>
      <c r="O40" s="163"/>
      <c r="P40" s="167"/>
      <c r="Q40" s="167"/>
      <c r="R40" s="167"/>
      <c r="S40" s="167"/>
      <c r="T40" s="167"/>
      <c r="U40" s="167"/>
      <c r="V40" s="167"/>
      <c r="W40" s="116">
        <f t="shared" si="1"/>
        <v>0</v>
      </c>
      <c r="X40" s="117" t="str">
        <f t="shared" si="0"/>
        <v>DEBIL</v>
      </c>
      <c r="Y40" s="168"/>
      <c r="Z40" s="118" t="str">
        <f t="shared" si="2"/>
        <v/>
      </c>
      <c r="AA40" s="116" t="str">
        <f t="shared" si="3"/>
        <v>SI</v>
      </c>
      <c r="AB40" s="167"/>
      <c r="AC40" s="319"/>
      <c r="AD40" s="319"/>
      <c r="AE40" s="320"/>
      <c r="AF40" s="320"/>
      <c r="AG40" s="329"/>
      <c r="AH40" s="329"/>
      <c r="AI40" s="325"/>
      <c r="AJ40" s="325"/>
      <c r="AK40" s="321"/>
      <c r="AL40" s="324"/>
      <c r="AM40" s="328"/>
      <c r="AN40" s="175"/>
      <c r="AO40" s="174"/>
      <c r="AP40" s="164"/>
      <c r="AQ40" s="164"/>
      <c r="AR40" s="175"/>
      <c r="AS40" s="114"/>
      <c r="AT40" s="145"/>
      <c r="AU40" s="114"/>
      <c r="AV40" s="145"/>
      <c r="AW40" s="114"/>
      <c r="AX40" s="145"/>
      <c r="AY40" s="146"/>
      <c r="AZ40" s="175"/>
      <c r="BA40" s="175"/>
      <c r="BB40" s="174"/>
      <c r="BC40" s="164"/>
      <c r="BD40" s="164"/>
      <c r="BE40" s="145"/>
      <c r="BF40" s="145"/>
      <c r="BG40" s="146"/>
      <c r="BH40" s="114"/>
      <c r="BI40" s="114"/>
      <c r="BJ40" s="145"/>
      <c r="BK40" s="145"/>
      <c r="BL40" s="146"/>
      <c r="BM40" s="114"/>
      <c r="BN40" s="114"/>
      <c r="BO40" s="145"/>
      <c r="BP40" s="145"/>
      <c r="BQ40" s="146"/>
      <c r="BR40" s="114"/>
      <c r="BS40" s="114"/>
      <c r="BT40" s="164"/>
      <c r="BU40" s="145"/>
      <c r="BV40" s="145"/>
      <c r="BW40" s="145"/>
      <c r="BX40" s="164"/>
      <c r="BY40" s="175"/>
      <c r="BZ40" s="175"/>
      <c r="CA40" s="114"/>
      <c r="CB40" s="145"/>
      <c r="CC40" s="146"/>
      <c r="CD40" s="145"/>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1:108" ht="21" hidden="1" customHeight="1" thickTop="1" thickBot="1" x14ac:dyDescent="0.35">
      <c r="A41" s="314">
        <v>7</v>
      </c>
      <c r="B41" s="315"/>
      <c r="C41" s="315"/>
      <c r="D41" s="315"/>
      <c r="E41" s="316"/>
      <c r="F41" s="315"/>
      <c r="G41" s="315"/>
      <c r="H41" s="315"/>
      <c r="I41" s="315"/>
      <c r="J41" s="314"/>
      <c r="K41" s="314"/>
      <c r="L41" s="321">
        <f>+(J41*K41)*4</f>
        <v>0</v>
      </c>
      <c r="M41" s="322" t="b">
        <f>IF(OR(AND(J41=3,K41=4),AND(J41=2,K41=5),AND(J41=2,K41=5),AND(L41=20),AND(L41&gt;=52,L41&lt;=100)),"ZONA RIESGO EXTREMA",IF(OR(AND(J41=5,K41=2),AND(J41=4,K41=3),AND(J41=1,K41=4),AND(L41=16),AND(L41&gt;=28,L41&lt;=48)),"ZONA RIESGO ALTA",IF(OR(AND(J41=1,K41=3),AND(J41=4,K41=1),AND(L41=24)),"ZONA RIESGO MODERADA",IF(AND(L41&gt;=4,L41&lt;=16),"ZONA RIESGO BAJA"))))</f>
        <v>0</v>
      </c>
      <c r="N41" s="174">
        <v>1</v>
      </c>
      <c r="O41" s="163"/>
      <c r="P41" s="167"/>
      <c r="Q41" s="167"/>
      <c r="R41" s="167"/>
      <c r="S41" s="167"/>
      <c r="T41" s="167"/>
      <c r="U41" s="167"/>
      <c r="V41" s="167"/>
      <c r="W41" s="116">
        <f t="shared" si="1"/>
        <v>0</v>
      </c>
      <c r="X41" s="117" t="str">
        <f t="shared" si="0"/>
        <v>DEBIL</v>
      </c>
      <c r="Y41" s="168"/>
      <c r="Z41" s="118" t="str">
        <f t="shared" si="2"/>
        <v/>
      </c>
      <c r="AA41" s="116" t="str">
        <f t="shared" si="3"/>
        <v>SI</v>
      </c>
      <c r="AB41" s="167"/>
      <c r="AC41" s="319">
        <f>IF(AND(W41&gt;0,SUM(W42:W46)=0),W41,IF(AND(SUM(W41:W42)&gt;0,SUM(W43:W46)=0),AVERAGE(W41:W42),IF(AND(SUM(W41:W43)&gt;0,SUM(W44:W46)=0),AVERAGE(W41:W43),IF(AND(SUM(W41:W44)&gt;0,SUM(W45:W46)=0),AVERAGE(W41:W44),IF(AND(SUM(W41:W45)&gt;0,W46=0),AVERAGE(W41:W45),AVERAGE(W41:W46))))))</f>
        <v>0</v>
      </c>
      <c r="AD41" s="319" t="str">
        <f>IF(AND(AC41&gt;=50,AC41&lt;=99),"MODERADO",IF(AND(AC41=100), "FUERTE",IF(AND(AC41&lt;50), "DEBIL")))</f>
        <v>DEBIL</v>
      </c>
      <c r="AE41" s="320"/>
      <c r="AF41" s="320"/>
      <c r="AG41" s="329" t="str">
        <f>IFERROR(_xlfn.IFS(AND(AD41="MODERADO",AE41="Directamente"),1,AND(AD41="FUERTE",AE41="Directamente"),2),"0")</f>
        <v>0</v>
      </c>
      <c r="AH41" s="329" t="str">
        <f>IFERROR(_xlfn.IFS(AND(AD41="MODERADO",AF41="Directamente"),1,AND(AD41="FUERTE",AF41="Directamente"),2,AND(AD41="FUERTE",AF41="Indirectamente"),1),"0")</f>
        <v>0</v>
      </c>
      <c r="AI41" s="325"/>
      <c r="AJ41" s="325"/>
      <c r="AK41" s="321">
        <f>+(AI41*AJ41)*4</f>
        <v>0</v>
      </c>
      <c r="AL41" s="3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26"/>
      <c r="AN41" s="175"/>
      <c r="AO41" s="174"/>
      <c r="AP41" s="164"/>
      <c r="AQ41" s="164"/>
      <c r="AR41" s="175"/>
      <c r="AS41" s="114"/>
      <c r="AT41" s="145"/>
      <c r="AU41" s="114"/>
      <c r="AV41" s="145"/>
      <c r="AW41" s="114"/>
      <c r="AX41" s="145"/>
      <c r="AY41" s="146"/>
      <c r="AZ41" s="175"/>
      <c r="BA41" s="175"/>
      <c r="BB41" s="174"/>
      <c r="BC41" s="164"/>
      <c r="BD41" s="164"/>
      <c r="BE41" s="145"/>
      <c r="BF41" s="145"/>
      <c r="BG41" s="146"/>
      <c r="BH41" s="114"/>
      <c r="BI41" s="114"/>
      <c r="BJ41" s="145"/>
      <c r="BK41" s="145"/>
      <c r="BL41" s="146"/>
      <c r="BM41" s="114"/>
      <c r="BN41" s="114"/>
      <c r="BO41" s="145"/>
      <c r="BP41" s="145"/>
      <c r="BQ41" s="146"/>
      <c r="BR41" s="114"/>
      <c r="BS41" s="114"/>
      <c r="BT41" s="164"/>
      <c r="BU41" s="145"/>
      <c r="BV41" s="145"/>
      <c r="BW41" s="145"/>
      <c r="BX41" s="164"/>
      <c r="BY41" s="175"/>
      <c r="BZ41" s="175"/>
      <c r="CA41" s="114"/>
      <c r="CB41" s="145"/>
      <c r="CC41" s="146"/>
      <c r="CD41" s="145"/>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1:108" ht="21" hidden="1" customHeight="1" thickTop="1" thickBot="1" x14ac:dyDescent="0.35">
      <c r="A42" s="314"/>
      <c r="B42" s="315"/>
      <c r="C42" s="315"/>
      <c r="D42" s="315"/>
      <c r="E42" s="316"/>
      <c r="F42" s="315"/>
      <c r="G42" s="315"/>
      <c r="H42" s="315"/>
      <c r="I42" s="315"/>
      <c r="J42" s="314"/>
      <c r="K42" s="314"/>
      <c r="L42" s="321"/>
      <c r="M42" s="323"/>
      <c r="N42" s="174">
        <v>2</v>
      </c>
      <c r="O42" s="163"/>
      <c r="P42" s="167"/>
      <c r="Q42" s="167"/>
      <c r="R42" s="167"/>
      <c r="S42" s="167"/>
      <c r="T42" s="167"/>
      <c r="U42" s="167"/>
      <c r="V42" s="167"/>
      <c r="W42" s="116">
        <f t="shared" si="1"/>
        <v>0</v>
      </c>
      <c r="X42" s="117" t="str">
        <f t="shared" si="0"/>
        <v>DEBIL</v>
      </c>
      <c r="Y42" s="168"/>
      <c r="Z42" s="118" t="str">
        <f t="shared" si="2"/>
        <v/>
      </c>
      <c r="AA42" s="116" t="str">
        <f t="shared" si="3"/>
        <v>SI</v>
      </c>
      <c r="AB42" s="167"/>
      <c r="AC42" s="319"/>
      <c r="AD42" s="319"/>
      <c r="AE42" s="320"/>
      <c r="AF42" s="320"/>
      <c r="AG42" s="329"/>
      <c r="AH42" s="329"/>
      <c r="AI42" s="325"/>
      <c r="AJ42" s="325"/>
      <c r="AK42" s="321"/>
      <c r="AL42" s="323"/>
      <c r="AM42" s="327"/>
      <c r="AN42" s="175"/>
      <c r="AO42" s="174"/>
      <c r="AP42" s="164"/>
      <c r="AQ42" s="164"/>
      <c r="AR42" s="175"/>
      <c r="AS42" s="114"/>
      <c r="AT42" s="145"/>
      <c r="AU42" s="114"/>
      <c r="AV42" s="145"/>
      <c r="AW42" s="114"/>
      <c r="AX42" s="145"/>
      <c r="AY42" s="146"/>
      <c r="AZ42" s="175"/>
      <c r="BA42" s="175"/>
      <c r="BB42" s="174"/>
      <c r="BC42" s="164"/>
      <c r="BD42" s="164"/>
      <c r="BE42" s="145"/>
      <c r="BF42" s="145"/>
      <c r="BG42" s="146"/>
      <c r="BH42" s="114"/>
      <c r="BI42" s="114"/>
      <c r="BJ42" s="145"/>
      <c r="BK42" s="145"/>
      <c r="BL42" s="146"/>
      <c r="BM42" s="114"/>
      <c r="BN42" s="114"/>
      <c r="BO42" s="145"/>
      <c r="BP42" s="145"/>
      <c r="BQ42" s="146"/>
      <c r="BR42" s="114"/>
      <c r="BS42" s="114"/>
      <c r="BT42" s="164"/>
      <c r="BU42" s="145"/>
      <c r="BV42" s="145"/>
      <c r="BW42" s="145"/>
      <c r="BX42" s="164"/>
      <c r="BY42" s="175"/>
      <c r="BZ42" s="175"/>
      <c r="CA42" s="114"/>
      <c r="CB42" s="145"/>
      <c r="CC42" s="146"/>
      <c r="CD42" s="145"/>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row>
    <row r="43" spans="1:108" ht="21" hidden="1" customHeight="1" thickTop="1" thickBot="1" x14ac:dyDescent="0.35">
      <c r="A43" s="314"/>
      <c r="B43" s="315"/>
      <c r="C43" s="315"/>
      <c r="D43" s="315"/>
      <c r="E43" s="316"/>
      <c r="F43" s="315"/>
      <c r="G43" s="315"/>
      <c r="H43" s="315"/>
      <c r="I43" s="315"/>
      <c r="J43" s="314"/>
      <c r="K43" s="314"/>
      <c r="L43" s="321"/>
      <c r="M43" s="323"/>
      <c r="N43" s="174">
        <v>3</v>
      </c>
      <c r="O43" s="169"/>
      <c r="P43" s="167"/>
      <c r="Q43" s="167"/>
      <c r="R43" s="167"/>
      <c r="S43" s="167"/>
      <c r="T43" s="167"/>
      <c r="U43" s="167"/>
      <c r="V43" s="167"/>
      <c r="W43" s="116">
        <f t="shared" si="1"/>
        <v>0</v>
      </c>
      <c r="X43" s="117" t="str">
        <f t="shared" si="0"/>
        <v>DEBIL</v>
      </c>
      <c r="Y43" s="168"/>
      <c r="Z43" s="118" t="str">
        <f t="shared" si="2"/>
        <v/>
      </c>
      <c r="AA43" s="116" t="str">
        <f t="shared" si="3"/>
        <v>SI</v>
      </c>
      <c r="AB43" s="167"/>
      <c r="AC43" s="319"/>
      <c r="AD43" s="319"/>
      <c r="AE43" s="320"/>
      <c r="AF43" s="320"/>
      <c r="AG43" s="329"/>
      <c r="AH43" s="329"/>
      <c r="AI43" s="325"/>
      <c r="AJ43" s="325"/>
      <c r="AK43" s="321"/>
      <c r="AL43" s="323"/>
      <c r="AM43" s="327"/>
      <c r="AN43" s="175"/>
      <c r="AO43" s="174"/>
      <c r="AP43" s="164"/>
      <c r="AQ43" s="164"/>
      <c r="AR43" s="175"/>
      <c r="AS43" s="114"/>
      <c r="AT43" s="145"/>
      <c r="AU43" s="114"/>
      <c r="AV43" s="145"/>
      <c r="AW43" s="114"/>
      <c r="AX43" s="145"/>
      <c r="AY43" s="146"/>
      <c r="AZ43" s="175"/>
      <c r="BA43" s="175"/>
      <c r="BB43" s="174"/>
      <c r="BC43" s="164"/>
      <c r="BD43" s="164"/>
      <c r="BE43" s="145"/>
      <c r="BF43" s="145"/>
      <c r="BG43" s="146"/>
      <c r="BH43" s="114"/>
      <c r="BI43" s="114"/>
      <c r="BJ43" s="145"/>
      <c r="BK43" s="145"/>
      <c r="BL43" s="146"/>
      <c r="BM43" s="114"/>
      <c r="BN43" s="114"/>
      <c r="BO43" s="145"/>
      <c r="BP43" s="145"/>
      <c r="BQ43" s="146"/>
      <c r="BR43" s="114"/>
      <c r="BS43" s="114"/>
      <c r="BT43" s="164"/>
      <c r="BU43" s="145"/>
      <c r="BV43" s="145"/>
      <c r="BW43" s="145"/>
      <c r="BX43" s="164"/>
      <c r="BY43" s="175"/>
      <c r="BZ43" s="175"/>
      <c r="CA43" s="114"/>
      <c r="CB43" s="145"/>
      <c r="CC43" s="146"/>
      <c r="CD43" s="145"/>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row>
    <row r="44" spans="1:108" ht="21" hidden="1" customHeight="1" thickTop="1" thickBot="1" x14ac:dyDescent="0.35">
      <c r="A44" s="314"/>
      <c r="B44" s="315"/>
      <c r="C44" s="315"/>
      <c r="D44" s="315"/>
      <c r="E44" s="316"/>
      <c r="F44" s="315"/>
      <c r="G44" s="315"/>
      <c r="H44" s="315"/>
      <c r="I44" s="315"/>
      <c r="J44" s="314"/>
      <c r="K44" s="314"/>
      <c r="L44" s="321"/>
      <c r="M44" s="323"/>
      <c r="N44" s="174">
        <v>4</v>
      </c>
      <c r="O44" s="163"/>
      <c r="P44" s="167"/>
      <c r="Q44" s="167"/>
      <c r="R44" s="167"/>
      <c r="S44" s="167"/>
      <c r="T44" s="167"/>
      <c r="U44" s="167"/>
      <c r="V44" s="167"/>
      <c r="W44" s="116">
        <f t="shared" si="1"/>
        <v>0</v>
      </c>
      <c r="X44" s="117" t="str">
        <f t="shared" si="0"/>
        <v>DEBIL</v>
      </c>
      <c r="Y44" s="168"/>
      <c r="Z44" s="118" t="str">
        <f t="shared" si="2"/>
        <v/>
      </c>
      <c r="AA44" s="116" t="str">
        <f t="shared" si="3"/>
        <v>SI</v>
      </c>
      <c r="AB44" s="167"/>
      <c r="AC44" s="319"/>
      <c r="AD44" s="319"/>
      <c r="AE44" s="320"/>
      <c r="AF44" s="320"/>
      <c r="AG44" s="329"/>
      <c r="AH44" s="329"/>
      <c r="AI44" s="325"/>
      <c r="AJ44" s="325"/>
      <c r="AK44" s="321"/>
      <c r="AL44" s="323"/>
      <c r="AM44" s="327"/>
      <c r="AN44" s="175"/>
      <c r="AO44" s="174"/>
      <c r="AP44" s="164"/>
      <c r="AQ44" s="164"/>
      <c r="AR44" s="175"/>
      <c r="AS44" s="114"/>
      <c r="AT44" s="145"/>
      <c r="AU44" s="114"/>
      <c r="AV44" s="145"/>
      <c r="AW44" s="114"/>
      <c r="AX44" s="145"/>
      <c r="AY44" s="146"/>
      <c r="AZ44" s="175"/>
      <c r="BA44" s="175"/>
      <c r="BB44" s="174"/>
      <c r="BC44" s="164"/>
      <c r="BD44" s="164"/>
      <c r="BE44" s="145"/>
      <c r="BF44" s="145"/>
      <c r="BG44" s="146"/>
      <c r="BH44" s="114"/>
      <c r="BI44" s="114"/>
      <c r="BJ44" s="145"/>
      <c r="BK44" s="145"/>
      <c r="BL44" s="146"/>
      <c r="BM44" s="114"/>
      <c r="BN44" s="114"/>
      <c r="BO44" s="145"/>
      <c r="BP44" s="145"/>
      <c r="BQ44" s="146"/>
      <c r="BR44" s="114"/>
      <c r="BS44" s="114"/>
      <c r="BT44" s="164"/>
      <c r="BU44" s="145"/>
      <c r="BV44" s="145"/>
      <c r="BW44" s="145"/>
      <c r="BX44" s="164"/>
      <c r="BY44" s="175"/>
      <c r="BZ44" s="175"/>
      <c r="CA44" s="114"/>
      <c r="CB44" s="145"/>
      <c r="CC44" s="146"/>
      <c r="CD44" s="145"/>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row>
    <row r="45" spans="1:108" ht="21" hidden="1" customHeight="1" thickTop="1" thickBot="1" x14ac:dyDescent="0.35">
      <c r="A45" s="314"/>
      <c r="B45" s="315"/>
      <c r="C45" s="315"/>
      <c r="D45" s="315"/>
      <c r="E45" s="316"/>
      <c r="F45" s="315"/>
      <c r="G45" s="315"/>
      <c r="H45" s="315"/>
      <c r="I45" s="315"/>
      <c r="J45" s="314"/>
      <c r="K45" s="314"/>
      <c r="L45" s="321"/>
      <c r="M45" s="323"/>
      <c r="N45" s="174">
        <v>5</v>
      </c>
      <c r="O45" s="163"/>
      <c r="P45" s="167"/>
      <c r="Q45" s="167"/>
      <c r="R45" s="167"/>
      <c r="S45" s="167"/>
      <c r="T45" s="167"/>
      <c r="U45" s="167"/>
      <c r="V45" s="167"/>
      <c r="W45" s="116">
        <f t="shared" si="1"/>
        <v>0</v>
      </c>
      <c r="X45" s="117" t="str">
        <f t="shared" si="0"/>
        <v>DEBIL</v>
      </c>
      <c r="Y45" s="168"/>
      <c r="Z45" s="118" t="str">
        <f t="shared" si="2"/>
        <v/>
      </c>
      <c r="AA45" s="116" t="str">
        <f t="shared" si="3"/>
        <v>SI</v>
      </c>
      <c r="AB45" s="167"/>
      <c r="AC45" s="319"/>
      <c r="AD45" s="319"/>
      <c r="AE45" s="320"/>
      <c r="AF45" s="320"/>
      <c r="AG45" s="329"/>
      <c r="AH45" s="329"/>
      <c r="AI45" s="325"/>
      <c r="AJ45" s="325"/>
      <c r="AK45" s="321"/>
      <c r="AL45" s="323"/>
      <c r="AM45" s="327"/>
      <c r="AN45" s="175"/>
      <c r="AO45" s="174"/>
      <c r="AP45" s="164"/>
      <c r="AQ45" s="164"/>
      <c r="AR45" s="175"/>
      <c r="AS45" s="114"/>
      <c r="AT45" s="145"/>
      <c r="AU45" s="114"/>
      <c r="AV45" s="145"/>
      <c r="AW45" s="114"/>
      <c r="AX45" s="145"/>
      <c r="AY45" s="146"/>
      <c r="AZ45" s="175"/>
      <c r="BA45" s="175"/>
      <c r="BB45" s="174"/>
      <c r="BC45" s="164"/>
      <c r="BD45" s="164"/>
      <c r="BE45" s="145"/>
      <c r="BF45" s="145"/>
      <c r="BG45" s="146"/>
      <c r="BH45" s="114"/>
      <c r="BI45" s="114"/>
      <c r="BJ45" s="145"/>
      <c r="BK45" s="145"/>
      <c r="BL45" s="146"/>
      <c r="BM45" s="114"/>
      <c r="BN45" s="114"/>
      <c r="BO45" s="145"/>
      <c r="BP45" s="145"/>
      <c r="BQ45" s="146"/>
      <c r="BR45" s="114"/>
      <c r="BS45" s="114"/>
      <c r="BT45" s="164"/>
      <c r="BU45" s="145"/>
      <c r="BV45" s="145"/>
      <c r="BW45" s="145"/>
      <c r="BX45" s="164"/>
      <c r="BY45" s="175"/>
      <c r="BZ45" s="175"/>
      <c r="CA45" s="114"/>
      <c r="CB45" s="145"/>
      <c r="CC45" s="146"/>
      <c r="CD45" s="145"/>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row>
    <row r="46" spans="1:108" ht="21" hidden="1" customHeight="1" thickTop="1" thickBot="1" x14ac:dyDescent="0.35">
      <c r="A46" s="314"/>
      <c r="B46" s="315"/>
      <c r="C46" s="315"/>
      <c r="D46" s="315"/>
      <c r="E46" s="316"/>
      <c r="F46" s="315"/>
      <c r="G46" s="315"/>
      <c r="H46" s="315"/>
      <c r="I46" s="315"/>
      <c r="J46" s="314"/>
      <c r="K46" s="314"/>
      <c r="L46" s="321"/>
      <c r="M46" s="324"/>
      <c r="N46" s="174">
        <v>6</v>
      </c>
      <c r="O46" s="163"/>
      <c r="P46" s="167"/>
      <c r="Q46" s="167"/>
      <c r="R46" s="167"/>
      <c r="S46" s="167"/>
      <c r="T46" s="167"/>
      <c r="U46" s="167"/>
      <c r="V46" s="167"/>
      <c r="W46" s="116">
        <f t="shared" si="1"/>
        <v>0</v>
      </c>
      <c r="X46" s="117" t="str">
        <f t="shared" si="0"/>
        <v>DEBIL</v>
      </c>
      <c r="Y46" s="168"/>
      <c r="Z46" s="118" t="str">
        <f t="shared" si="2"/>
        <v/>
      </c>
      <c r="AA46" s="116" t="str">
        <f t="shared" si="3"/>
        <v>SI</v>
      </c>
      <c r="AB46" s="167"/>
      <c r="AC46" s="319"/>
      <c r="AD46" s="319"/>
      <c r="AE46" s="320"/>
      <c r="AF46" s="320"/>
      <c r="AG46" s="329"/>
      <c r="AH46" s="329"/>
      <c r="AI46" s="325"/>
      <c r="AJ46" s="325"/>
      <c r="AK46" s="321"/>
      <c r="AL46" s="324"/>
      <c r="AM46" s="328"/>
      <c r="AN46" s="175"/>
      <c r="AO46" s="174"/>
      <c r="AP46" s="164"/>
      <c r="AQ46" s="164"/>
      <c r="AR46" s="175"/>
      <c r="AS46" s="114"/>
      <c r="AT46" s="145"/>
      <c r="AU46" s="114"/>
      <c r="AV46" s="145"/>
      <c r="AW46" s="114"/>
      <c r="AX46" s="145"/>
      <c r="AY46" s="146"/>
      <c r="AZ46" s="175"/>
      <c r="BA46" s="175"/>
      <c r="BB46" s="174"/>
      <c r="BC46" s="164"/>
      <c r="BD46" s="164"/>
      <c r="BE46" s="145"/>
      <c r="BF46" s="145"/>
      <c r="BG46" s="146"/>
      <c r="BH46" s="114"/>
      <c r="BI46" s="114"/>
      <c r="BJ46" s="145"/>
      <c r="BK46" s="145"/>
      <c r="BL46" s="146"/>
      <c r="BM46" s="114"/>
      <c r="BN46" s="114"/>
      <c r="BO46" s="145"/>
      <c r="BP46" s="145"/>
      <c r="BQ46" s="146"/>
      <c r="BR46" s="114"/>
      <c r="BS46" s="114"/>
      <c r="BT46" s="164"/>
      <c r="BU46" s="145"/>
      <c r="BV46" s="145"/>
      <c r="BW46" s="145"/>
      <c r="BX46" s="164"/>
      <c r="BY46" s="175"/>
      <c r="BZ46" s="175"/>
      <c r="CA46" s="114"/>
      <c r="CB46" s="145"/>
      <c r="CC46" s="146"/>
      <c r="CD46" s="145"/>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row>
    <row r="47" spans="1:108" ht="21" hidden="1" customHeight="1" thickTop="1" thickBot="1" x14ac:dyDescent="0.35">
      <c r="A47" s="314">
        <v>8</v>
      </c>
      <c r="B47" s="315"/>
      <c r="C47" s="315"/>
      <c r="D47" s="315"/>
      <c r="E47" s="316"/>
      <c r="F47" s="315"/>
      <c r="G47" s="315"/>
      <c r="H47" s="315"/>
      <c r="I47" s="315"/>
      <c r="J47" s="314"/>
      <c r="K47" s="314"/>
      <c r="L47" s="321">
        <f>+(J47*K47)*4</f>
        <v>0</v>
      </c>
      <c r="M47" s="322" t="b">
        <f>IF(OR(AND(J47=3,K47=4),AND(J47=2,K47=5),AND(J47=2,K47=5),AND(L47=20),AND(L47&gt;=52,L47&lt;=100)),"ZONA RIESGO EXTREMA",IF(OR(AND(J47=5,K47=2),AND(J47=4,K47=3),AND(J47=1,K47=4),AND(L47=16),AND(L47&gt;=28,L47&lt;=48)),"ZONA RIESGO ALTA",IF(OR(AND(J47=1,K47=3),AND(J47=4,K47=1),AND(L47=24)),"ZONA RIESGO MODERADA",IF(AND(L47&gt;=4,L47&lt;=16),"ZONA RIESGO BAJA"))))</f>
        <v>0</v>
      </c>
      <c r="N47" s="174">
        <v>1</v>
      </c>
      <c r="O47" s="163"/>
      <c r="P47" s="167"/>
      <c r="Q47" s="167"/>
      <c r="R47" s="167"/>
      <c r="S47" s="167"/>
      <c r="T47" s="167"/>
      <c r="U47" s="167"/>
      <c r="V47" s="167"/>
      <c r="W47" s="116">
        <f t="shared" si="1"/>
        <v>0</v>
      </c>
      <c r="X47" s="117" t="str">
        <f t="shared" si="0"/>
        <v>DEBIL</v>
      </c>
      <c r="Y47" s="168"/>
      <c r="Z47" s="118" t="str">
        <f t="shared" si="2"/>
        <v/>
      </c>
      <c r="AA47" s="116" t="str">
        <f t="shared" si="3"/>
        <v>SI</v>
      </c>
      <c r="AB47" s="167"/>
      <c r="AC47" s="319">
        <f>IF(AND(W47&gt;0,SUM(W48:W52)=0),W47,IF(AND(SUM(W47:W48)&gt;0,SUM(W49:W52)=0),AVERAGE(W47:W48),IF(AND(SUM(W47:W49)&gt;0,SUM(W50:W52)=0),AVERAGE(W47:W49),IF(AND(SUM(W47:W50)&gt;0,SUM(W51:W52)=0),AVERAGE(W47:W50),IF(AND(SUM(W47:W51)&gt;0,W52=0),AVERAGE(W47:W51),AVERAGE(W47:W52))))))</f>
        <v>0</v>
      </c>
      <c r="AD47" s="319" t="str">
        <f>IF(AND(AC47&gt;=50,AC47&lt;=99),"MODERADO",IF(AND(AC47=100), "FUERTE",IF(AND(AC47&lt;50), "DEBIL")))</f>
        <v>DEBIL</v>
      </c>
      <c r="AE47" s="320"/>
      <c r="AF47" s="320"/>
      <c r="AG47" s="329" t="str">
        <f>IFERROR(_xlfn.IFS(AND(AD47="MODERADO",AE47="Directamente"),1,AND(AD47="FUERTE",AE47="Directamente"),2),"0")</f>
        <v>0</v>
      </c>
      <c r="AH47" s="329" t="str">
        <f>IFERROR(_xlfn.IFS(AND(AD47="MODERADO",AF47="Directamente"),1,AND(AD47="FUERTE",AF47="Directamente"),2,AND(AD47="FUERTE",AF47="Indirectamente"),1),"0")</f>
        <v>0</v>
      </c>
      <c r="AI47" s="325"/>
      <c r="AJ47" s="325"/>
      <c r="AK47" s="321">
        <f>+(AI47*AJ47)*4</f>
        <v>0</v>
      </c>
      <c r="AL47" s="3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26"/>
      <c r="AN47" s="175"/>
      <c r="AO47" s="174"/>
      <c r="AP47" s="164"/>
      <c r="AQ47" s="164"/>
      <c r="AR47" s="175"/>
      <c r="AS47" s="114"/>
      <c r="AT47" s="145"/>
      <c r="AU47" s="114"/>
      <c r="AV47" s="145"/>
      <c r="AW47" s="114"/>
      <c r="AX47" s="145"/>
      <c r="AY47" s="146"/>
      <c r="AZ47" s="175"/>
      <c r="BA47" s="175"/>
      <c r="BB47" s="174"/>
      <c r="BC47" s="164"/>
      <c r="BD47" s="164"/>
      <c r="BE47" s="145"/>
      <c r="BF47" s="145"/>
      <c r="BG47" s="146"/>
      <c r="BH47" s="114"/>
      <c r="BI47" s="114"/>
      <c r="BJ47" s="145"/>
      <c r="BK47" s="145"/>
      <c r="BL47" s="146"/>
      <c r="BM47" s="114"/>
      <c r="BN47" s="114"/>
      <c r="BO47" s="145"/>
      <c r="BP47" s="145"/>
      <c r="BQ47" s="146"/>
      <c r="BR47" s="114"/>
      <c r="BS47" s="114"/>
      <c r="BT47" s="164"/>
      <c r="BU47" s="145"/>
      <c r="BV47" s="145"/>
      <c r="BW47" s="145"/>
      <c r="BX47" s="164"/>
      <c r="BY47" s="175"/>
      <c r="BZ47" s="175"/>
      <c r="CA47" s="114"/>
      <c r="CB47" s="145"/>
      <c r="CC47" s="146"/>
      <c r="CD47" s="145"/>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row>
    <row r="48" spans="1:108" ht="21" hidden="1" customHeight="1" thickTop="1" thickBot="1" x14ac:dyDescent="0.35">
      <c r="A48" s="314"/>
      <c r="B48" s="315"/>
      <c r="C48" s="315"/>
      <c r="D48" s="315"/>
      <c r="E48" s="316"/>
      <c r="F48" s="315"/>
      <c r="G48" s="315"/>
      <c r="H48" s="315"/>
      <c r="I48" s="315"/>
      <c r="J48" s="314"/>
      <c r="K48" s="314"/>
      <c r="L48" s="321"/>
      <c r="M48" s="323"/>
      <c r="N48" s="174">
        <v>2</v>
      </c>
      <c r="O48" s="163"/>
      <c r="P48" s="167"/>
      <c r="Q48" s="167"/>
      <c r="R48" s="167"/>
      <c r="S48" s="167"/>
      <c r="T48" s="167"/>
      <c r="U48" s="167"/>
      <c r="V48" s="167"/>
      <c r="W48" s="116">
        <f t="shared" si="1"/>
        <v>0</v>
      </c>
      <c r="X48" s="117" t="str">
        <f t="shared" si="0"/>
        <v>DEBIL</v>
      </c>
      <c r="Y48" s="168"/>
      <c r="Z48" s="118" t="str">
        <f t="shared" si="2"/>
        <v/>
      </c>
      <c r="AA48" s="116" t="str">
        <f t="shared" si="3"/>
        <v>SI</v>
      </c>
      <c r="AB48" s="167"/>
      <c r="AC48" s="319"/>
      <c r="AD48" s="319"/>
      <c r="AE48" s="320"/>
      <c r="AF48" s="320"/>
      <c r="AG48" s="329"/>
      <c r="AH48" s="329"/>
      <c r="AI48" s="325"/>
      <c r="AJ48" s="325"/>
      <c r="AK48" s="321"/>
      <c r="AL48" s="323"/>
      <c r="AM48" s="327"/>
      <c r="AN48" s="175"/>
      <c r="AO48" s="174"/>
      <c r="AP48" s="164"/>
      <c r="AQ48" s="164"/>
      <c r="AR48" s="175"/>
      <c r="AS48" s="114"/>
      <c r="AT48" s="145"/>
      <c r="AU48" s="114"/>
      <c r="AV48" s="145"/>
      <c r="AW48" s="114"/>
      <c r="AX48" s="145"/>
      <c r="AY48" s="146"/>
      <c r="AZ48" s="175"/>
      <c r="BA48" s="175"/>
      <c r="BB48" s="174"/>
      <c r="BC48" s="164"/>
      <c r="BD48" s="164"/>
      <c r="BE48" s="145"/>
      <c r="BF48" s="145"/>
      <c r="BG48" s="146"/>
      <c r="BH48" s="114"/>
      <c r="BI48" s="114"/>
      <c r="BJ48" s="145"/>
      <c r="BK48" s="145"/>
      <c r="BL48" s="146"/>
      <c r="BM48" s="114"/>
      <c r="BN48" s="114"/>
      <c r="BO48" s="145"/>
      <c r="BP48" s="145"/>
      <c r="BQ48" s="146"/>
      <c r="BR48" s="114"/>
      <c r="BS48" s="114"/>
      <c r="BT48" s="164"/>
      <c r="BU48" s="145"/>
      <c r="BV48" s="145"/>
      <c r="BW48" s="145"/>
      <c r="BX48" s="164"/>
      <c r="BY48" s="175"/>
      <c r="BZ48" s="175"/>
      <c r="CA48" s="114"/>
      <c r="CB48" s="145"/>
      <c r="CC48" s="146"/>
      <c r="CD48" s="145"/>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row>
    <row r="49" spans="1:108" ht="21" hidden="1" customHeight="1" thickTop="1" thickBot="1" x14ac:dyDescent="0.35">
      <c r="A49" s="314"/>
      <c r="B49" s="315"/>
      <c r="C49" s="315"/>
      <c r="D49" s="315"/>
      <c r="E49" s="316"/>
      <c r="F49" s="315"/>
      <c r="G49" s="315"/>
      <c r="H49" s="315"/>
      <c r="I49" s="315"/>
      <c r="J49" s="314"/>
      <c r="K49" s="314"/>
      <c r="L49" s="321"/>
      <c r="M49" s="323"/>
      <c r="N49" s="174">
        <v>3</v>
      </c>
      <c r="O49" s="169"/>
      <c r="P49" s="167"/>
      <c r="Q49" s="167"/>
      <c r="R49" s="167"/>
      <c r="S49" s="167"/>
      <c r="T49" s="167"/>
      <c r="U49" s="167"/>
      <c r="V49" s="167"/>
      <c r="W49" s="116">
        <f t="shared" si="1"/>
        <v>0</v>
      </c>
      <c r="X49" s="117" t="str">
        <f t="shared" si="0"/>
        <v>DEBIL</v>
      </c>
      <c r="Y49" s="168"/>
      <c r="Z49" s="118" t="str">
        <f t="shared" si="2"/>
        <v/>
      </c>
      <c r="AA49" s="116" t="str">
        <f t="shared" si="3"/>
        <v>SI</v>
      </c>
      <c r="AB49" s="167"/>
      <c r="AC49" s="319"/>
      <c r="AD49" s="319"/>
      <c r="AE49" s="320"/>
      <c r="AF49" s="320"/>
      <c r="AG49" s="329"/>
      <c r="AH49" s="329"/>
      <c r="AI49" s="325"/>
      <c r="AJ49" s="325"/>
      <c r="AK49" s="321"/>
      <c r="AL49" s="323"/>
      <c r="AM49" s="327"/>
      <c r="AN49" s="175"/>
      <c r="AO49" s="174"/>
      <c r="AP49" s="164"/>
      <c r="AQ49" s="164"/>
      <c r="AR49" s="175"/>
      <c r="AS49" s="114"/>
      <c r="AT49" s="145"/>
      <c r="AU49" s="114"/>
      <c r="AV49" s="145"/>
      <c r="AW49" s="114"/>
      <c r="AX49" s="145"/>
      <c r="AY49" s="146"/>
      <c r="AZ49" s="175"/>
      <c r="BA49" s="175"/>
      <c r="BB49" s="174"/>
      <c r="BC49" s="164"/>
      <c r="BD49" s="164"/>
      <c r="BE49" s="145"/>
      <c r="BF49" s="145"/>
      <c r="BG49" s="146"/>
      <c r="BH49" s="114"/>
      <c r="BI49" s="114"/>
      <c r="BJ49" s="145"/>
      <c r="BK49" s="145"/>
      <c r="BL49" s="146"/>
      <c r="BM49" s="114"/>
      <c r="BN49" s="114"/>
      <c r="BO49" s="145"/>
      <c r="BP49" s="145"/>
      <c r="BQ49" s="146"/>
      <c r="BR49" s="114"/>
      <c r="BS49" s="114"/>
      <c r="BT49" s="164"/>
      <c r="BU49" s="145"/>
      <c r="BV49" s="145"/>
      <c r="BW49" s="145"/>
      <c r="BX49" s="164"/>
      <c r="BY49" s="175"/>
      <c r="BZ49" s="175"/>
      <c r="CA49" s="114"/>
      <c r="CB49" s="145"/>
      <c r="CC49" s="146"/>
      <c r="CD49" s="145"/>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row>
    <row r="50" spans="1:108" ht="21" hidden="1" customHeight="1" thickTop="1" thickBot="1" x14ac:dyDescent="0.35">
      <c r="A50" s="314"/>
      <c r="B50" s="315"/>
      <c r="C50" s="315"/>
      <c r="D50" s="315"/>
      <c r="E50" s="316"/>
      <c r="F50" s="315"/>
      <c r="G50" s="315"/>
      <c r="H50" s="315"/>
      <c r="I50" s="315"/>
      <c r="J50" s="314"/>
      <c r="K50" s="314"/>
      <c r="L50" s="321"/>
      <c r="M50" s="323"/>
      <c r="N50" s="174">
        <v>4</v>
      </c>
      <c r="O50" s="163"/>
      <c r="P50" s="167"/>
      <c r="Q50" s="167"/>
      <c r="R50" s="167"/>
      <c r="S50" s="167"/>
      <c r="T50" s="167"/>
      <c r="U50" s="167"/>
      <c r="V50" s="167"/>
      <c r="W50" s="116">
        <f t="shared" si="1"/>
        <v>0</v>
      </c>
      <c r="X50" s="117" t="str">
        <f t="shared" si="0"/>
        <v>DEBIL</v>
      </c>
      <c r="Y50" s="168"/>
      <c r="Z50" s="118" t="str">
        <f t="shared" si="2"/>
        <v/>
      </c>
      <c r="AA50" s="116" t="str">
        <f t="shared" si="3"/>
        <v>SI</v>
      </c>
      <c r="AB50" s="167"/>
      <c r="AC50" s="319"/>
      <c r="AD50" s="319"/>
      <c r="AE50" s="320"/>
      <c r="AF50" s="320"/>
      <c r="AG50" s="329"/>
      <c r="AH50" s="329"/>
      <c r="AI50" s="325"/>
      <c r="AJ50" s="325"/>
      <c r="AK50" s="321"/>
      <c r="AL50" s="323"/>
      <c r="AM50" s="327"/>
      <c r="AN50" s="175"/>
      <c r="AO50" s="174"/>
      <c r="AP50" s="164"/>
      <c r="AQ50" s="164"/>
      <c r="AR50" s="175"/>
      <c r="AS50" s="114"/>
      <c r="AT50" s="145"/>
      <c r="AU50" s="114"/>
      <c r="AV50" s="145"/>
      <c r="AW50" s="114"/>
      <c r="AX50" s="145"/>
      <c r="AY50" s="146"/>
      <c r="AZ50" s="175"/>
      <c r="BA50" s="175"/>
      <c r="BB50" s="174"/>
      <c r="BC50" s="164"/>
      <c r="BD50" s="164"/>
      <c r="BE50" s="145"/>
      <c r="BF50" s="145"/>
      <c r="BG50" s="146"/>
      <c r="BH50" s="114"/>
      <c r="BI50" s="114"/>
      <c r="BJ50" s="145"/>
      <c r="BK50" s="145"/>
      <c r="BL50" s="146"/>
      <c r="BM50" s="114"/>
      <c r="BN50" s="114"/>
      <c r="BO50" s="145"/>
      <c r="BP50" s="145"/>
      <c r="BQ50" s="146"/>
      <c r="BR50" s="114"/>
      <c r="BS50" s="114"/>
      <c r="BT50" s="164"/>
      <c r="BU50" s="145"/>
      <c r="BV50" s="145"/>
      <c r="BW50" s="145"/>
      <c r="BX50" s="164"/>
      <c r="BY50" s="175"/>
      <c r="BZ50" s="175"/>
      <c r="CA50" s="114"/>
      <c r="CB50" s="145"/>
      <c r="CC50" s="146"/>
      <c r="CD50" s="145"/>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row>
    <row r="51" spans="1:108" ht="21" hidden="1" customHeight="1" thickTop="1" thickBot="1" x14ac:dyDescent="0.35">
      <c r="A51" s="314"/>
      <c r="B51" s="315"/>
      <c r="C51" s="315"/>
      <c r="D51" s="315"/>
      <c r="E51" s="316"/>
      <c r="F51" s="315"/>
      <c r="G51" s="315"/>
      <c r="H51" s="315"/>
      <c r="I51" s="315"/>
      <c r="J51" s="314"/>
      <c r="K51" s="314"/>
      <c r="L51" s="321"/>
      <c r="M51" s="323"/>
      <c r="N51" s="174">
        <v>5</v>
      </c>
      <c r="O51" s="163"/>
      <c r="P51" s="167"/>
      <c r="Q51" s="167"/>
      <c r="R51" s="167"/>
      <c r="S51" s="167"/>
      <c r="T51" s="167"/>
      <c r="U51" s="167"/>
      <c r="V51" s="167"/>
      <c r="W51" s="116">
        <f t="shared" si="1"/>
        <v>0</v>
      </c>
      <c r="X51" s="117" t="str">
        <f t="shared" si="0"/>
        <v>DEBIL</v>
      </c>
      <c r="Y51" s="168"/>
      <c r="Z51" s="118" t="str">
        <f t="shared" si="2"/>
        <v/>
      </c>
      <c r="AA51" s="116" t="str">
        <f t="shared" si="3"/>
        <v>SI</v>
      </c>
      <c r="AB51" s="167"/>
      <c r="AC51" s="319"/>
      <c r="AD51" s="319"/>
      <c r="AE51" s="320"/>
      <c r="AF51" s="320"/>
      <c r="AG51" s="329"/>
      <c r="AH51" s="329"/>
      <c r="AI51" s="325"/>
      <c r="AJ51" s="325"/>
      <c r="AK51" s="321"/>
      <c r="AL51" s="323"/>
      <c r="AM51" s="327"/>
      <c r="AN51" s="175"/>
      <c r="AO51" s="174"/>
      <c r="AP51" s="164"/>
      <c r="AQ51" s="164"/>
      <c r="AR51" s="175"/>
      <c r="AS51" s="114"/>
      <c r="AT51" s="145"/>
      <c r="AU51" s="114"/>
      <c r="AV51" s="145"/>
      <c r="AW51" s="114"/>
      <c r="AX51" s="145"/>
      <c r="AY51" s="146"/>
      <c r="AZ51" s="175"/>
      <c r="BA51" s="175"/>
      <c r="BB51" s="174"/>
      <c r="BC51" s="164"/>
      <c r="BD51" s="164"/>
      <c r="BE51" s="145"/>
      <c r="BF51" s="145"/>
      <c r="BG51" s="146"/>
      <c r="BH51" s="114"/>
      <c r="BI51" s="114"/>
      <c r="BJ51" s="145"/>
      <c r="BK51" s="145"/>
      <c r="BL51" s="146"/>
      <c r="BM51" s="114"/>
      <c r="BN51" s="114"/>
      <c r="BO51" s="145"/>
      <c r="BP51" s="145"/>
      <c r="BQ51" s="146"/>
      <c r="BR51" s="114"/>
      <c r="BS51" s="114"/>
      <c r="BT51" s="164"/>
      <c r="BU51" s="145"/>
      <c r="BV51" s="145"/>
      <c r="BW51" s="145"/>
      <c r="BX51" s="164"/>
      <c r="BY51" s="175"/>
      <c r="BZ51" s="175"/>
      <c r="CA51" s="114"/>
      <c r="CB51" s="145"/>
      <c r="CC51" s="146"/>
      <c r="CD51" s="145"/>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row>
    <row r="52" spans="1:108" ht="21" hidden="1" customHeight="1" thickTop="1" thickBot="1" x14ac:dyDescent="0.35">
      <c r="A52" s="314"/>
      <c r="B52" s="315"/>
      <c r="C52" s="315"/>
      <c r="D52" s="315"/>
      <c r="E52" s="316"/>
      <c r="F52" s="315"/>
      <c r="G52" s="315"/>
      <c r="H52" s="315"/>
      <c r="I52" s="315"/>
      <c r="J52" s="314"/>
      <c r="K52" s="314"/>
      <c r="L52" s="321"/>
      <c r="M52" s="324"/>
      <c r="N52" s="174">
        <v>6</v>
      </c>
      <c r="O52" s="163"/>
      <c r="P52" s="167"/>
      <c r="Q52" s="167"/>
      <c r="R52" s="167"/>
      <c r="S52" s="167"/>
      <c r="T52" s="167"/>
      <c r="U52" s="167"/>
      <c r="V52" s="167"/>
      <c r="W52" s="116">
        <f t="shared" si="1"/>
        <v>0</v>
      </c>
      <c r="X52" s="117" t="str">
        <f t="shared" si="0"/>
        <v>DEBIL</v>
      </c>
      <c r="Y52" s="168"/>
      <c r="Z52" s="118" t="str">
        <f t="shared" si="2"/>
        <v/>
      </c>
      <c r="AA52" s="116" t="str">
        <f t="shared" si="3"/>
        <v>SI</v>
      </c>
      <c r="AB52" s="167"/>
      <c r="AC52" s="319"/>
      <c r="AD52" s="319"/>
      <c r="AE52" s="320"/>
      <c r="AF52" s="320"/>
      <c r="AG52" s="329"/>
      <c r="AH52" s="329"/>
      <c r="AI52" s="325"/>
      <c r="AJ52" s="325"/>
      <c r="AK52" s="321"/>
      <c r="AL52" s="324"/>
      <c r="AM52" s="328"/>
      <c r="AN52" s="175"/>
      <c r="AO52" s="174"/>
      <c r="AP52" s="164"/>
      <c r="AQ52" s="164"/>
      <c r="AR52" s="175"/>
      <c r="AS52" s="114"/>
      <c r="AT52" s="145"/>
      <c r="AU52" s="114"/>
      <c r="AV52" s="145"/>
      <c r="AW52" s="114"/>
      <c r="AX52" s="145"/>
      <c r="AY52" s="146"/>
      <c r="AZ52" s="175"/>
      <c r="BA52" s="175"/>
      <c r="BB52" s="174"/>
      <c r="BC52" s="164"/>
      <c r="BD52" s="164"/>
      <c r="BE52" s="145"/>
      <c r="BF52" s="145"/>
      <c r="BG52" s="146"/>
      <c r="BH52" s="114"/>
      <c r="BI52" s="114"/>
      <c r="BJ52" s="145"/>
      <c r="BK52" s="145"/>
      <c r="BL52" s="146"/>
      <c r="BM52" s="114"/>
      <c r="BN52" s="114"/>
      <c r="BO52" s="145"/>
      <c r="BP52" s="145"/>
      <c r="BQ52" s="146"/>
      <c r="BR52" s="114"/>
      <c r="BS52" s="114"/>
      <c r="BT52" s="164"/>
      <c r="BU52" s="145"/>
      <c r="BV52" s="145"/>
      <c r="BW52" s="145"/>
      <c r="BX52" s="164"/>
      <c r="BY52" s="175"/>
      <c r="BZ52" s="175"/>
      <c r="CA52" s="114"/>
      <c r="CB52" s="145"/>
      <c r="CC52" s="146"/>
      <c r="CD52" s="145"/>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row>
    <row r="53" spans="1:108" ht="21" hidden="1" customHeight="1" thickTop="1" thickBot="1" x14ac:dyDescent="0.35">
      <c r="A53" s="314">
        <v>9</v>
      </c>
      <c r="B53" s="315"/>
      <c r="C53" s="315"/>
      <c r="D53" s="315"/>
      <c r="E53" s="316"/>
      <c r="F53" s="315"/>
      <c r="G53" s="315"/>
      <c r="H53" s="315"/>
      <c r="I53" s="315"/>
      <c r="J53" s="314"/>
      <c r="K53" s="314"/>
      <c r="L53" s="321">
        <f>+(J53*K53)*4</f>
        <v>0</v>
      </c>
      <c r="M53" s="322" t="b">
        <f>IF(OR(AND(J53=3,K53=4),AND(J53=2,K53=5),AND(J53=2,K53=5),AND(L53=20),AND(L53&gt;=52,L53&lt;=100)),"ZONA RIESGO EXTREMA",IF(OR(AND(J53=5,K53=2),AND(J53=4,K53=3),AND(J53=1,K53=4),AND(L53=16),AND(L53&gt;=28,L53&lt;=48)),"ZONA RIESGO ALTA",IF(OR(AND(J53=1,K53=3),AND(J53=4,K53=1),AND(L53=24)),"ZONA RIESGO MODERADA",IF(AND(L53&gt;=4,L53&lt;=16),"ZONA RIESGO BAJA"))))</f>
        <v>0</v>
      </c>
      <c r="N53" s="174">
        <v>1</v>
      </c>
      <c r="O53" s="163"/>
      <c r="P53" s="167"/>
      <c r="Q53" s="167"/>
      <c r="R53" s="167"/>
      <c r="S53" s="167"/>
      <c r="T53" s="167"/>
      <c r="U53" s="167"/>
      <c r="V53" s="167"/>
      <c r="W53" s="116">
        <f t="shared" si="1"/>
        <v>0</v>
      </c>
      <c r="X53" s="117" t="str">
        <f t="shared" si="0"/>
        <v>DEBIL</v>
      </c>
      <c r="Y53" s="168"/>
      <c r="Z53" s="118" t="str">
        <f t="shared" si="2"/>
        <v/>
      </c>
      <c r="AA53" s="116" t="str">
        <f t="shared" si="3"/>
        <v>SI</v>
      </c>
      <c r="AB53" s="167"/>
      <c r="AC53" s="319">
        <f>IF(AND(W53&gt;0,SUM(W54:W58)=0),W53,IF(AND(SUM(W53:W54)&gt;0,SUM(W55:W58)=0),AVERAGE(W53:W54),IF(AND(SUM(W53:W55)&gt;0,SUM(W56:W58)=0),AVERAGE(W53:W55),IF(AND(SUM(W53:W56)&gt;0,SUM(W57:W58)=0),AVERAGE(W53:W56),IF(AND(SUM(W53:W57)&gt;0,W58=0),AVERAGE(W53:W57),AVERAGE(W53:W58))))))</f>
        <v>0</v>
      </c>
      <c r="AD53" s="319" t="str">
        <f>IF(AND(AC53&gt;=50,AC53&lt;=99),"MODERADO",IF(AND(AC53=100), "FUERTE",IF(AND(AC53&lt;50), "DEBIL")))</f>
        <v>DEBIL</v>
      </c>
      <c r="AE53" s="320"/>
      <c r="AF53" s="320"/>
      <c r="AG53" s="329" t="str">
        <f>IFERROR(_xlfn.IFS(AND(AD53="MODERADO",AE53="Directamente"),1,AND(AD53="FUERTE",AE53="Directamente"),2),"0")</f>
        <v>0</v>
      </c>
      <c r="AH53" s="329" t="str">
        <f>IFERROR(_xlfn.IFS(AND(AD53="MODERADO",AF53="Directamente"),1,AND(AD53="FUERTE",AF53="Directamente"),2,AND(AD53="FUERTE",AF53="Indirectamente"),1),"0")</f>
        <v>0</v>
      </c>
      <c r="AI53" s="325"/>
      <c r="AJ53" s="325"/>
      <c r="AK53" s="321">
        <f>+(AI53*AJ53)*4</f>
        <v>0</v>
      </c>
      <c r="AL53" s="3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26"/>
      <c r="AN53" s="175"/>
      <c r="AO53" s="174"/>
      <c r="AP53" s="164"/>
      <c r="AQ53" s="164"/>
      <c r="AR53" s="175"/>
      <c r="AS53" s="114"/>
      <c r="AT53" s="145"/>
      <c r="AU53" s="114"/>
      <c r="AV53" s="145"/>
      <c r="AW53" s="114"/>
      <c r="AX53" s="145"/>
      <c r="AY53" s="146"/>
      <c r="AZ53" s="175"/>
      <c r="BA53" s="175"/>
      <c r="BB53" s="174"/>
      <c r="BC53" s="164"/>
      <c r="BD53" s="164"/>
      <c r="BE53" s="145"/>
      <c r="BF53" s="145"/>
      <c r="BG53" s="146"/>
      <c r="BH53" s="114"/>
      <c r="BI53" s="114"/>
      <c r="BJ53" s="145"/>
      <c r="BK53" s="145"/>
      <c r="BL53" s="146"/>
      <c r="BM53" s="114"/>
      <c r="BN53" s="114"/>
      <c r="BO53" s="145"/>
      <c r="BP53" s="145"/>
      <c r="BQ53" s="146"/>
      <c r="BR53" s="114"/>
      <c r="BS53" s="114"/>
      <c r="BT53" s="164"/>
      <c r="BU53" s="145"/>
      <c r="BV53" s="145"/>
      <c r="BW53" s="145"/>
      <c r="BX53" s="164"/>
      <c r="BY53" s="175"/>
      <c r="BZ53" s="175"/>
      <c r="CA53" s="114"/>
      <c r="CB53" s="145"/>
      <c r="CC53" s="146"/>
      <c r="CD53" s="145"/>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row>
    <row r="54" spans="1:108" ht="21" hidden="1" customHeight="1" thickTop="1" thickBot="1" x14ac:dyDescent="0.35">
      <c r="A54" s="314"/>
      <c r="B54" s="315"/>
      <c r="C54" s="315"/>
      <c r="D54" s="315"/>
      <c r="E54" s="316"/>
      <c r="F54" s="315"/>
      <c r="G54" s="315"/>
      <c r="H54" s="315"/>
      <c r="I54" s="315"/>
      <c r="J54" s="314"/>
      <c r="K54" s="314"/>
      <c r="L54" s="321"/>
      <c r="M54" s="323"/>
      <c r="N54" s="174">
        <v>2</v>
      </c>
      <c r="O54" s="163"/>
      <c r="P54" s="167"/>
      <c r="Q54" s="167"/>
      <c r="R54" s="167"/>
      <c r="S54" s="167"/>
      <c r="T54" s="167"/>
      <c r="U54" s="167"/>
      <c r="V54" s="167"/>
      <c r="W54" s="116">
        <f t="shared" si="1"/>
        <v>0</v>
      </c>
      <c r="X54" s="117" t="str">
        <f t="shared" si="0"/>
        <v>DEBIL</v>
      </c>
      <c r="Y54" s="168"/>
      <c r="Z54" s="118" t="str">
        <f t="shared" si="2"/>
        <v/>
      </c>
      <c r="AA54" s="116" t="str">
        <f t="shared" si="3"/>
        <v>SI</v>
      </c>
      <c r="AB54" s="167"/>
      <c r="AC54" s="319"/>
      <c r="AD54" s="319"/>
      <c r="AE54" s="320"/>
      <c r="AF54" s="320"/>
      <c r="AG54" s="329"/>
      <c r="AH54" s="329"/>
      <c r="AI54" s="325"/>
      <c r="AJ54" s="325"/>
      <c r="AK54" s="321"/>
      <c r="AL54" s="323"/>
      <c r="AM54" s="327"/>
      <c r="AN54" s="175"/>
      <c r="AO54" s="174"/>
      <c r="AP54" s="164"/>
      <c r="AQ54" s="164"/>
      <c r="AR54" s="175"/>
      <c r="AS54" s="114"/>
      <c r="AT54" s="145"/>
      <c r="AU54" s="114"/>
      <c r="AV54" s="145"/>
      <c r="AW54" s="114"/>
      <c r="AX54" s="145"/>
      <c r="AY54" s="146"/>
      <c r="AZ54" s="175"/>
      <c r="BA54" s="175"/>
      <c r="BB54" s="174"/>
      <c r="BC54" s="164"/>
      <c r="BD54" s="164"/>
      <c r="BE54" s="145"/>
      <c r="BF54" s="145"/>
      <c r="BG54" s="146"/>
      <c r="BH54" s="114"/>
      <c r="BI54" s="114"/>
      <c r="BJ54" s="145"/>
      <c r="BK54" s="145"/>
      <c r="BL54" s="146"/>
      <c r="BM54" s="114"/>
      <c r="BN54" s="114"/>
      <c r="BO54" s="145"/>
      <c r="BP54" s="145"/>
      <c r="BQ54" s="146"/>
      <c r="BR54" s="114"/>
      <c r="BS54" s="114"/>
      <c r="BT54" s="164"/>
      <c r="BU54" s="145"/>
      <c r="BV54" s="145"/>
      <c r="BW54" s="145"/>
      <c r="BX54" s="164"/>
      <c r="BY54" s="175"/>
      <c r="BZ54" s="175"/>
      <c r="CA54" s="114"/>
      <c r="CB54" s="145"/>
      <c r="CC54" s="146"/>
      <c r="CD54" s="145"/>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row>
    <row r="55" spans="1:108" ht="21" hidden="1" customHeight="1" thickTop="1" thickBot="1" x14ac:dyDescent="0.35">
      <c r="A55" s="314"/>
      <c r="B55" s="315"/>
      <c r="C55" s="315"/>
      <c r="D55" s="315"/>
      <c r="E55" s="316"/>
      <c r="F55" s="315"/>
      <c r="G55" s="315"/>
      <c r="H55" s="315"/>
      <c r="I55" s="315"/>
      <c r="J55" s="314"/>
      <c r="K55" s="314"/>
      <c r="L55" s="321"/>
      <c r="M55" s="323"/>
      <c r="N55" s="174">
        <v>3</v>
      </c>
      <c r="O55" s="169"/>
      <c r="P55" s="167"/>
      <c r="Q55" s="167"/>
      <c r="R55" s="167"/>
      <c r="S55" s="167"/>
      <c r="T55" s="167"/>
      <c r="U55" s="167"/>
      <c r="V55" s="167"/>
      <c r="W55" s="116">
        <f t="shared" si="1"/>
        <v>0</v>
      </c>
      <c r="X55" s="117" t="str">
        <f t="shared" si="0"/>
        <v>DEBIL</v>
      </c>
      <c r="Y55" s="168"/>
      <c r="Z55" s="118" t="str">
        <f t="shared" si="2"/>
        <v/>
      </c>
      <c r="AA55" s="116" t="str">
        <f t="shared" si="3"/>
        <v>SI</v>
      </c>
      <c r="AB55" s="167"/>
      <c r="AC55" s="319"/>
      <c r="AD55" s="319"/>
      <c r="AE55" s="320"/>
      <c r="AF55" s="320"/>
      <c r="AG55" s="329"/>
      <c r="AH55" s="329"/>
      <c r="AI55" s="325"/>
      <c r="AJ55" s="325"/>
      <c r="AK55" s="321"/>
      <c r="AL55" s="323"/>
      <c r="AM55" s="327"/>
      <c r="AN55" s="175"/>
      <c r="AO55" s="174"/>
      <c r="AP55" s="164"/>
      <c r="AQ55" s="164"/>
      <c r="AR55" s="175"/>
      <c r="AS55" s="114"/>
      <c r="AT55" s="145"/>
      <c r="AU55" s="114"/>
      <c r="AV55" s="145"/>
      <c r="AW55" s="114"/>
      <c r="AX55" s="145"/>
      <c r="AY55" s="146"/>
      <c r="AZ55" s="175"/>
      <c r="BA55" s="175"/>
      <c r="BB55" s="174"/>
      <c r="BC55" s="164"/>
      <c r="BD55" s="164"/>
      <c r="BE55" s="145"/>
      <c r="BF55" s="145"/>
      <c r="BG55" s="146"/>
      <c r="BH55" s="114"/>
      <c r="BI55" s="114"/>
      <c r="BJ55" s="145"/>
      <c r="BK55" s="145"/>
      <c r="BL55" s="146"/>
      <c r="BM55" s="114"/>
      <c r="BN55" s="114"/>
      <c r="BO55" s="145"/>
      <c r="BP55" s="145"/>
      <c r="BQ55" s="146"/>
      <c r="BR55" s="114"/>
      <c r="BS55" s="114"/>
      <c r="BT55" s="164"/>
      <c r="BU55" s="145"/>
      <c r="BV55" s="145"/>
      <c r="BW55" s="145"/>
      <c r="BX55" s="164"/>
      <c r="BY55" s="175"/>
      <c r="BZ55" s="175"/>
      <c r="CA55" s="114"/>
      <c r="CB55" s="145"/>
      <c r="CC55" s="146"/>
      <c r="CD55" s="145"/>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row>
    <row r="56" spans="1:108" ht="21" hidden="1" customHeight="1" thickTop="1" thickBot="1" x14ac:dyDescent="0.35">
      <c r="A56" s="314"/>
      <c r="B56" s="315"/>
      <c r="C56" s="315"/>
      <c r="D56" s="315"/>
      <c r="E56" s="316"/>
      <c r="F56" s="315"/>
      <c r="G56" s="315"/>
      <c r="H56" s="315"/>
      <c r="I56" s="315"/>
      <c r="J56" s="314"/>
      <c r="K56" s="314"/>
      <c r="L56" s="321"/>
      <c r="M56" s="323"/>
      <c r="N56" s="174">
        <v>4</v>
      </c>
      <c r="O56" s="163"/>
      <c r="P56" s="167"/>
      <c r="Q56" s="167"/>
      <c r="R56" s="167"/>
      <c r="S56" s="167"/>
      <c r="T56" s="167"/>
      <c r="U56" s="167"/>
      <c r="V56" s="167"/>
      <c r="W56" s="116">
        <f t="shared" si="1"/>
        <v>0</v>
      </c>
      <c r="X56" s="117" t="str">
        <f t="shared" si="0"/>
        <v>DEBIL</v>
      </c>
      <c r="Y56" s="168"/>
      <c r="Z56" s="118" t="str">
        <f t="shared" si="2"/>
        <v/>
      </c>
      <c r="AA56" s="116" t="str">
        <f t="shared" si="3"/>
        <v>SI</v>
      </c>
      <c r="AB56" s="167"/>
      <c r="AC56" s="319"/>
      <c r="AD56" s="319"/>
      <c r="AE56" s="320"/>
      <c r="AF56" s="320"/>
      <c r="AG56" s="329"/>
      <c r="AH56" s="329"/>
      <c r="AI56" s="325"/>
      <c r="AJ56" s="325"/>
      <c r="AK56" s="321"/>
      <c r="AL56" s="323"/>
      <c r="AM56" s="327"/>
      <c r="AN56" s="175"/>
      <c r="AO56" s="174"/>
      <c r="AP56" s="164"/>
      <c r="AQ56" s="164"/>
      <c r="AR56" s="175"/>
      <c r="AS56" s="114"/>
      <c r="AT56" s="145"/>
      <c r="AU56" s="114"/>
      <c r="AV56" s="145"/>
      <c r="AW56" s="114"/>
      <c r="AX56" s="145"/>
      <c r="AY56" s="146"/>
      <c r="AZ56" s="175"/>
      <c r="BA56" s="175"/>
      <c r="BB56" s="174"/>
      <c r="BC56" s="164"/>
      <c r="BD56" s="164"/>
      <c r="BE56" s="145"/>
      <c r="BF56" s="145"/>
      <c r="BG56" s="146"/>
      <c r="BH56" s="114"/>
      <c r="BI56" s="114"/>
      <c r="BJ56" s="145"/>
      <c r="BK56" s="145"/>
      <c r="BL56" s="146"/>
      <c r="BM56" s="114"/>
      <c r="BN56" s="114"/>
      <c r="BO56" s="145"/>
      <c r="BP56" s="145"/>
      <c r="BQ56" s="146"/>
      <c r="BR56" s="114"/>
      <c r="BS56" s="114"/>
      <c r="BT56" s="164"/>
      <c r="BU56" s="145"/>
      <c r="BV56" s="145"/>
      <c r="BW56" s="145"/>
      <c r="BX56" s="164"/>
      <c r="BY56" s="175"/>
      <c r="BZ56" s="175"/>
      <c r="CA56" s="114"/>
      <c r="CB56" s="145"/>
      <c r="CC56" s="146"/>
      <c r="CD56" s="145"/>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row>
    <row r="57" spans="1:108" ht="21" hidden="1" customHeight="1" thickTop="1" thickBot="1" x14ac:dyDescent="0.35">
      <c r="A57" s="314"/>
      <c r="B57" s="315"/>
      <c r="C57" s="315"/>
      <c r="D57" s="315"/>
      <c r="E57" s="316"/>
      <c r="F57" s="315"/>
      <c r="G57" s="315"/>
      <c r="H57" s="315"/>
      <c r="I57" s="315"/>
      <c r="J57" s="314"/>
      <c r="K57" s="314"/>
      <c r="L57" s="321"/>
      <c r="M57" s="323"/>
      <c r="N57" s="174">
        <v>5</v>
      </c>
      <c r="O57" s="163"/>
      <c r="P57" s="167"/>
      <c r="Q57" s="167"/>
      <c r="R57" s="167"/>
      <c r="S57" s="167"/>
      <c r="T57" s="167"/>
      <c r="U57" s="167"/>
      <c r="V57" s="167"/>
      <c r="W57" s="116">
        <f t="shared" si="1"/>
        <v>0</v>
      </c>
      <c r="X57" s="117" t="str">
        <f t="shared" si="0"/>
        <v>DEBIL</v>
      </c>
      <c r="Y57" s="168"/>
      <c r="Z57" s="118" t="str">
        <f t="shared" si="2"/>
        <v/>
      </c>
      <c r="AA57" s="116" t="str">
        <f t="shared" si="3"/>
        <v>SI</v>
      </c>
      <c r="AB57" s="167"/>
      <c r="AC57" s="319"/>
      <c r="AD57" s="319"/>
      <c r="AE57" s="320"/>
      <c r="AF57" s="320"/>
      <c r="AG57" s="329"/>
      <c r="AH57" s="329"/>
      <c r="AI57" s="325"/>
      <c r="AJ57" s="325"/>
      <c r="AK57" s="321"/>
      <c r="AL57" s="323"/>
      <c r="AM57" s="327"/>
      <c r="AN57" s="175"/>
      <c r="AO57" s="174"/>
      <c r="AP57" s="164"/>
      <c r="AQ57" s="164"/>
      <c r="AR57" s="175"/>
      <c r="AS57" s="114"/>
      <c r="AT57" s="145"/>
      <c r="AU57" s="114"/>
      <c r="AV57" s="145"/>
      <c r="AW57" s="114"/>
      <c r="AX57" s="145"/>
      <c r="AY57" s="146"/>
      <c r="AZ57" s="175"/>
      <c r="BA57" s="175"/>
      <c r="BB57" s="174"/>
      <c r="BC57" s="164"/>
      <c r="BD57" s="164"/>
      <c r="BE57" s="145"/>
      <c r="BF57" s="145"/>
      <c r="BG57" s="146"/>
      <c r="BH57" s="114"/>
      <c r="BI57" s="114"/>
      <c r="BJ57" s="145"/>
      <c r="BK57" s="145"/>
      <c r="BL57" s="146"/>
      <c r="BM57" s="114"/>
      <c r="BN57" s="114"/>
      <c r="BO57" s="145"/>
      <c r="BP57" s="145"/>
      <c r="BQ57" s="146"/>
      <c r="BR57" s="114"/>
      <c r="BS57" s="114"/>
      <c r="BT57" s="164"/>
      <c r="BU57" s="145"/>
      <c r="BV57" s="145"/>
      <c r="BW57" s="145"/>
      <c r="BX57" s="164"/>
      <c r="BY57" s="175"/>
      <c r="BZ57" s="175"/>
      <c r="CA57" s="114"/>
      <c r="CB57" s="145"/>
      <c r="CC57" s="146"/>
      <c r="CD57" s="145"/>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row>
    <row r="58" spans="1:108" ht="21" hidden="1" customHeight="1" thickTop="1" thickBot="1" x14ac:dyDescent="0.35">
      <c r="A58" s="314"/>
      <c r="B58" s="315"/>
      <c r="C58" s="315"/>
      <c r="D58" s="315"/>
      <c r="E58" s="316"/>
      <c r="F58" s="315"/>
      <c r="G58" s="315"/>
      <c r="H58" s="315"/>
      <c r="I58" s="315"/>
      <c r="J58" s="314"/>
      <c r="K58" s="314"/>
      <c r="L58" s="321"/>
      <c r="M58" s="324"/>
      <c r="N58" s="174">
        <v>6</v>
      </c>
      <c r="O58" s="163"/>
      <c r="P58" s="167"/>
      <c r="Q58" s="167"/>
      <c r="R58" s="167"/>
      <c r="S58" s="167"/>
      <c r="T58" s="167"/>
      <c r="U58" s="167"/>
      <c r="V58" s="167"/>
      <c r="W58" s="116">
        <f t="shared" si="1"/>
        <v>0</v>
      </c>
      <c r="X58" s="117" t="str">
        <f t="shared" si="0"/>
        <v>DEBIL</v>
      </c>
      <c r="Y58" s="168"/>
      <c r="Z58" s="118" t="str">
        <f t="shared" si="2"/>
        <v/>
      </c>
      <c r="AA58" s="116" t="str">
        <f t="shared" si="3"/>
        <v>SI</v>
      </c>
      <c r="AB58" s="167"/>
      <c r="AC58" s="319"/>
      <c r="AD58" s="319"/>
      <c r="AE58" s="320"/>
      <c r="AF58" s="320"/>
      <c r="AG58" s="329"/>
      <c r="AH58" s="329"/>
      <c r="AI58" s="325"/>
      <c r="AJ58" s="325"/>
      <c r="AK58" s="321"/>
      <c r="AL58" s="324"/>
      <c r="AM58" s="328"/>
      <c r="AN58" s="175"/>
      <c r="AO58" s="174"/>
      <c r="AP58" s="164"/>
      <c r="AQ58" s="114"/>
      <c r="AR58" s="145"/>
      <c r="AS58" s="114"/>
      <c r="AT58" s="145"/>
      <c r="AU58" s="114"/>
      <c r="AV58" s="145"/>
      <c r="AW58" s="114"/>
      <c r="AX58" s="145"/>
      <c r="AY58" s="146"/>
      <c r="AZ58" s="175"/>
      <c r="BA58" s="175"/>
      <c r="BB58" s="174"/>
      <c r="BC58" s="164"/>
      <c r="BD58" s="164"/>
      <c r="BE58" s="145"/>
      <c r="BF58" s="145"/>
      <c r="BG58" s="146"/>
      <c r="BH58" s="114"/>
      <c r="BI58" s="114"/>
      <c r="BJ58" s="145"/>
      <c r="BK58" s="145"/>
      <c r="BL58" s="146"/>
      <c r="BM58" s="114"/>
      <c r="BN58" s="114"/>
      <c r="BO58" s="145"/>
      <c r="BP58" s="145"/>
      <c r="BQ58" s="146"/>
      <c r="BR58" s="114"/>
      <c r="BS58" s="114"/>
      <c r="BT58" s="164"/>
      <c r="BU58" s="145"/>
      <c r="BV58" s="145"/>
      <c r="BW58" s="145"/>
      <c r="BX58" s="164"/>
      <c r="BY58" s="175"/>
      <c r="BZ58" s="175"/>
      <c r="CA58" s="114"/>
      <c r="CB58" s="145"/>
      <c r="CC58" s="146"/>
      <c r="CD58" s="145"/>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row>
    <row r="59" spans="1:108" ht="21" hidden="1" customHeight="1" thickTop="1" thickBot="1" x14ac:dyDescent="0.35">
      <c r="A59" s="314">
        <v>10</v>
      </c>
      <c r="B59" s="315"/>
      <c r="C59" s="315"/>
      <c r="D59" s="315"/>
      <c r="E59" s="316"/>
      <c r="F59" s="315"/>
      <c r="G59" s="315"/>
      <c r="H59" s="315"/>
      <c r="I59" s="315"/>
      <c r="J59" s="314"/>
      <c r="K59" s="314"/>
      <c r="L59" s="321">
        <f>+(J59*K59)*4</f>
        <v>0</v>
      </c>
      <c r="M59" s="322" t="b">
        <f>IF(OR(AND(J59=3,K59=4),AND(J59=2,K59=5),AND(J59=2,K59=5),AND(L59=20),AND(L59&gt;=52,L59&lt;=100)),"ZONA RIESGO EXTREMA",IF(OR(AND(J59=5,K59=2),AND(J59=4,K59=3),AND(J59=1,K59=4),AND(L59=16),AND(L59&gt;=28,L59&lt;=48)),"ZONA RIESGO ALTA",IF(OR(AND(J59=1,K59=3),AND(J59=4,K59=1),AND(L59=24)),"ZONA RIESGO MODERADA",IF(AND(L59&gt;=4,L59&lt;=16),"ZONA RIESGO BAJA"))))</f>
        <v>0</v>
      </c>
      <c r="N59" s="174">
        <v>1</v>
      </c>
      <c r="O59" s="163"/>
      <c r="P59" s="167"/>
      <c r="Q59" s="167"/>
      <c r="R59" s="167"/>
      <c r="S59" s="167"/>
      <c r="T59" s="167"/>
      <c r="U59" s="167"/>
      <c r="V59" s="167"/>
      <c r="W59" s="116">
        <f t="shared" si="1"/>
        <v>0</v>
      </c>
      <c r="X59" s="117" t="str">
        <f t="shared" si="0"/>
        <v>DEBIL</v>
      </c>
      <c r="Y59" s="168"/>
      <c r="Z59" s="118" t="str">
        <f t="shared" si="2"/>
        <v/>
      </c>
      <c r="AA59" s="116" t="str">
        <f t="shared" si="3"/>
        <v>SI</v>
      </c>
      <c r="AB59" s="167"/>
      <c r="AC59" s="319">
        <f>IF(AND(W59&gt;0,SUM(W60:W64)=0),W59,IF(AND(SUM(W59:W60)&gt;0,SUM(W61:W64)=0),AVERAGE(W59:W60),IF(AND(SUM(W59:W61)&gt;0,SUM(W62:W64)=0),AVERAGE(W59:W61),IF(AND(SUM(W59:W62)&gt;0,SUM(W63:W64)=0),AVERAGE(W59:W62),IF(AND(SUM(W59:W63)&gt;0,W64=0),AVERAGE(W59:W63),AVERAGE(W59:W64))))))</f>
        <v>0</v>
      </c>
      <c r="AD59" s="319" t="str">
        <f>IF(AND(AC59&gt;=50,AC59&lt;=99),"MODERADO",IF(AND(AC59=100), "FUERTE",IF(AND(AC59&lt;50), "DEBIL")))</f>
        <v>DEBIL</v>
      </c>
      <c r="AE59" s="320"/>
      <c r="AF59" s="320"/>
      <c r="AG59" s="329" t="str">
        <f>IFERROR(_xlfn.IFS(AND(AD59="MODERADO",AE59="Directamente"),1,AND(AD59="FUERTE",AE59="Directamente"),2),"0")</f>
        <v>0</v>
      </c>
      <c r="AH59" s="329" t="str">
        <f>IFERROR(_xlfn.IFS(AND(AD59="MODERADO",AF59="Directamente"),1,AND(AD59="FUERTE",AF59="Directamente"),2,AND(AD59="FUERTE",AF59="Indirectamente"),1),"0")</f>
        <v>0</v>
      </c>
      <c r="AI59" s="325"/>
      <c r="AJ59" s="325"/>
      <c r="AK59" s="321">
        <f>+(AI59*AJ59)*4</f>
        <v>0</v>
      </c>
      <c r="AL59" s="3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26"/>
      <c r="AN59" s="175"/>
      <c r="AO59" s="174"/>
      <c r="AP59" s="164"/>
      <c r="AQ59" s="114"/>
      <c r="AR59" s="145"/>
      <c r="AS59" s="114"/>
      <c r="AT59" s="145"/>
      <c r="AU59" s="114"/>
      <c r="AV59" s="145"/>
      <c r="AW59" s="114"/>
      <c r="AX59" s="145"/>
      <c r="AY59" s="146"/>
      <c r="AZ59" s="175"/>
      <c r="BA59" s="175"/>
      <c r="BB59" s="174"/>
      <c r="BC59" s="164"/>
      <c r="BD59" s="164"/>
      <c r="BE59" s="145"/>
      <c r="BF59" s="145"/>
      <c r="BG59" s="146"/>
      <c r="BH59" s="114"/>
      <c r="BI59" s="114"/>
      <c r="BJ59" s="145"/>
      <c r="BK59" s="145"/>
      <c r="BL59" s="146"/>
      <c r="BM59" s="114"/>
      <c r="BN59" s="114"/>
      <c r="BO59" s="145"/>
      <c r="BP59" s="145"/>
      <c r="BQ59" s="146"/>
      <c r="BR59" s="114"/>
      <c r="BS59" s="114"/>
      <c r="BT59" s="164"/>
      <c r="BU59" s="145"/>
      <c r="BV59" s="145"/>
      <c r="BW59" s="145"/>
      <c r="BX59" s="164"/>
      <c r="BY59" s="175"/>
      <c r="BZ59" s="175"/>
      <c r="CA59" s="114"/>
      <c r="CB59" s="145"/>
      <c r="CC59" s="146"/>
      <c r="CD59" s="145"/>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row>
    <row r="60" spans="1:108" ht="21" hidden="1" customHeight="1" thickTop="1" thickBot="1" x14ac:dyDescent="0.35">
      <c r="A60" s="314"/>
      <c r="B60" s="315"/>
      <c r="C60" s="315"/>
      <c r="D60" s="315"/>
      <c r="E60" s="316"/>
      <c r="F60" s="315"/>
      <c r="G60" s="315"/>
      <c r="H60" s="315"/>
      <c r="I60" s="315"/>
      <c r="J60" s="314"/>
      <c r="K60" s="314"/>
      <c r="L60" s="321"/>
      <c r="M60" s="323"/>
      <c r="N60" s="174">
        <v>2</v>
      </c>
      <c r="O60" s="163"/>
      <c r="P60" s="167"/>
      <c r="Q60" s="167"/>
      <c r="R60" s="167"/>
      <c r="S60" s="167"/>
      <c r="T60" s="167"/>
      <c r="U60" s="167"/>
      <c r="V60" s="167"/>
      <c r="W60" s="116">
        <f t="shared" si="1"/>
        <v>0</v>
      </c>
      <c r="X60" s="117" t="str">
        <f t="shared" si="0"/>
        <v>DEBIL</v>
      </c>
      <c r="Y60" s="168"/>
      <c r="Z60" s="118" t="str">
        <f t="shared" si="2"/>
        <v/>
      </c>
      <c r="AA60" s="116" t="str">
        <f t="shared" si="3"/>
        <v>SI</v>
      </c>
      <c r="AB60" s="167"/>
      <c r="AC60" s="319"/>
      <c r="AD60" s="319"/>
      <c r="AE60" s="320"/>
      <c r="AF60" s="320"/>
      <c r="AG60" s="329"/>
      <c r="AH60" s="329"/>
      <c r="AI60" s="325"/>
      <c r="AJ60" s="325"/>
      <c r="AK60" s="321"/>
      <c r="AL60" s="323"/>
      <c r="AM60" s="327"/>
      <c r="AN60" s="175"/>
      <c r="AO60" s="174"/>
      <c r="AP60" s="164"/>
      <c r="AQ60" s="114"/>
      <c r="AR60" s="145"/>
      <c r="AS60" s="114"/>
      <c r="AT60" s="145"/>
      <c r="AU60" s="114"/>
      <c r="AV60" s="145"/>
      <c r="AW60" s="114"/>
      <c r="AX60" s="145"/>
      <c r="AY60" s="146"/>
      <c r="AZ60" s="175"/>
      <c r="BA60" s="175"/>
      <c r="BB60" s="174"/>
      <c r="BC60" s="164"/>
      <c r="BD60" s="164"/>
      <c r="BE60" s="145"/>
      <c r="BF60" s="145"/>
      <c r="BG60" s="146"/>
      <c r="BH60" s="114"/>
      <c r="BI60" s="114"/>
      <c r="BJ60" s="145"/>
      <c r="BK60" s="145"/>
      <c r="BL60" s="146"/>
      <c r="BM60" s="114"/>
      <c r="BN60" s="114"/>
      <c r="BO60" s="145"/>
      <c r="BP60" s="145"/>
      <c r="BQ60" s="146"/>
      <c r="BR60" s="114"/>
      <c r="BS60" s="114"/>
      <c r="BT60" s="164"/>
      <c r="BU60" s="145"/>
      <c r="BV60" s="145"/>
      <c r="BW60" s="145"/>
      <c r="BX60" s="164"/>
      <c r="BY60" s="175"/>
      <c r="BZ60" s="175"/>
      <c r="CA60" s="114"/>
      <c r="CB60" s="145"/>
      <c r="CC60" s="146"/>
      <c r="CD60" s="145"/>
    </row>
    <row r="61" spans="1:108" ht="21" hidden="1" customHeight="1" thickTop="1" thickBot="1" x14ac:dyDescent="0.35">
      <c r="A61" s="314"/>
      <c r="B61" s="315"/>
      <c r="C61" s="315"/>
      <c r="D61" s="315"/>
      <c r="E61" s="316"/>
      <c r="F61" s="315"/>
      <c r="G61" s="315"/>
      <c r="H61" s="315"/>
      <c r="I61" s="315"/>
      <c r="J61" s="314"/>
      <c r="K61" s="314"/>
      <c r="L61" s="321"/>
      <c r="M61" s="323"/>
      <c r="N61" s="174">
        <v>3</v>
      </c>
      <c r="O61" s="169"/>
      <c r="P61" s="167"/>
      <c r="Q61" s="167"/>
      <c r="R61" s="167"/>
      <c r="S61" s="167"/>
      <c r="T61" s="167"/>
      <c r="U61" s="167"/>
      <c r="V61" s="167"/>
      <c r="W61" s="116">
        <f t="shared" si="1"/>
        <v>0</v>
      </c>
      <c r="X61" s="117" t="str">
        <f t="shared" si="0"/>
        <v>DEBIL</v>
      </c>
      <c r="Y61" s="168"/>
      <c r="Z61" s="118" t="str">
        <f t="shared" si="2"/>
        <v/>
      </c>
      <c r="AA61" s="116" t="str">
        <f t="shared" si="3"/>
        <v>SI</v>
      </c>
      <c r="AB61" s="167"/>
      <c r="AC61" s="319"/>
      <c r="AD61" s="319"/>
      <c r="AE61" s="320"/>
      <c r="AF61" s="320"/>
      <c r="AG61" s="329"/>
      <c r="AH61" s="329"/>
      <c r="AI61" s="325"/>
      <c r="AJ61" s="325"/>
      <c r="AK61" s="321"/>
      <c r="AL61" s="323"/>
      <c r="AM61" s="327"/>
      <c r="AN61" s="175"/>
      <c r="AO61" s="174"/>
      <c r="AP61" s="164"/>
      <c r="AQ61" s="114"/>
      <c r="AR61" s="145"/>
      <c r="AS61" s="114"/>
      <c r="AT61" s="145"/>
      <c r="AU61" s="114"/>
      <c r="AV61" s="145"/>
      <c r="AW61" s="114"/>
      <c r="AX61" s="145"/>
      <c r="AY61" s="146"/>
      <c r="AZ61" s="175"/>
      <c r="BA61" s="175"/>
      <c r="BB61" s="174"/>
      <c r="BC61" s="164"/>
      <c r="BD61" s="164"/>
      <c r="BE61" s="145"/>
      <c r="BF61" s="145"/>
      <c r="BG61" s="146"/>
      <c r="BH61" s="114"/>
      <c r="BI61" s="114"/>
      <c r="BJ61" s="145"/>
      <c r="BK61" s="145"/>
      <c r="BL61" s="146"/>
      <c r="BM61" s="114"/>
      <c r="BN61" s="114"/>
      <c r="BO61" s="145"/>
      <c r="BP61" s="145"/>
      <c r="BQ61" s="146"/>
      <c r="BR61" s="114"/>
      <c r="BS61" s="114"/>
      <c r="BT61" s="164"/>
      <c r="BU61" s="145"/>
      <c r="BV61" s="145"/>
      <c r="BW61" s="145"/>
      <c r="BX61" s="164"/>
      <c r="BY61" s="175"/>
      <c r="BZ61" s="175"/>
      <c r="CA61" s="114"/>
      <c r="CB61" s="145"/>
      <c r="CC61" s="146"/>
      <c r="CD61" s="145"/>
    </row>
    <row r="62" spans="1:108" ht="21" hidden="1" customHeight="1" thickTop="1" thickBot="1" x14ac:dyDescent="0.35">
      <c r="A62" s="314"/>
      <c r="B62" s="315"/>
      <c r="C62" s="315"/>
      <c r="D62" s="315"/>
      <c r="E62" s="316"/>
      <c r="F62" s="315"/>
      <c r="G62" s="315"/>
      <c r="H62" s="315"/>
      <c r="I62" s="315"/>
      <c r="J62" s="314"/>
      <c r="K62" s="314"/>
      <c r="L62" s="321"/>
      <c r="M62" s="323"/>
      <c r="N62" s="174">
        <v>4</v>
      </c>
      <c r="O62" s="163"/>
      <c r="P62" s="167"/>
      <c r="Q62" s="167"/>
      <c r="R62" s="167"/>
      <c r="S62" s="167"/>
      <c r="T62" s="167"/>
      <c r="U62" s="167"/>
      <c r="V62" s="167"/>
      <c r="W62" s="116">
        <f t="shared" si="1"/>
        <v>0</v>
      </c>
      <c r="X62" s="117" t="str">
        <f t="shared" si="0"/>
        <v>DEBIL</v>
      </c>
      <c r="Y62" s="168"/>
      <c r="Z62" s="118" t="str">
        <f t="shared" si="2"/>
        <v/>
      </c>
      <c r="AA62" s="116" t="str">
        <f t="shared" si="3"/>
        <v>SI</v>
      </c>
      <c r="AB62" s="167"/>
      <c r="AC62" s="319"/>
      <c r="AD62" s="319"/>
      <c r="AE62" s="320"/>
      <c r="AF62" s="320"/>
      <c r="AG62" s="329"/>
      <c r="AH62" s="329"/>
      <c r="AI62" s="325"/>
      <c r="AJ62" s="325"/>
      <c r="AK62" s="321"/>
      <c r="AL62" s="323"/>
      <c r="AM62" s="327"/>
      <c r="AN62" s="175"/>
      <c r="AO62" s="174"/>
      <c r="AP62" s="164"/>
      <c r="AQ62" s="114"/>
      <c r="AR62" s="145"/>
      <c r="AS62" s="114"/>
      <c r="AT62" s="145"/>
      <c r="AU62" s="114"/>
      <c r="AV62" s="145"/>
      <c r="AW62" s="114"/>
      <c r="AX62" s="145"/>
      <c r="AY62" s="146"/>
      <c r="AZ62" s="175"/>
      <c r="BA62" s="175"/>
      <c r="BB62" s="174"/>
      <c r="BC62" s="164"/>
      <c r="BD62" s="164"/>
      <c r="BE62" s="145"/>
      <c r="BF62" s="145"/>
      <c r="BG62" s="146"/>
      <c r="BH62" s="114"/>
      <c r="BI62" s="114"/>
      <c r="BJ62" s="145"/>
      <c r="BK62" s="145"/>
      <c r="BL62" s="146"/>
      <c r="BM62" s="114"/>
      <c r="BN62" s="114"/>
      <c r="BO62" s="145"/>
      <c r="BP62" s="145"/>
      <c r="BQ62" s="146"/>
      <c r="BR62" s="114"/>
      <c r="BS62" s="114"/>
      <c r="BT62" s="164"/>
      <c r="BU62" s="145"/>
      <c r="BV62" s="145"/>
      <c r="BW62" s="145"/>
      <c r="BX62" s="164"/>
      <c r="BY62" s="175"/>
      <c r="BZ62" s="175"/>
      <c r="CA62" s="114"/>
      <c r="CB62" s="145"/>
      <c r="CC62" s="146"/>
      <c r="CD62" s="145"/>
    </row>
    <row r="63" spans="1:108" ht="21" hidden="1" customHeight="1" thickTop="1" thickBot="1" x14ac:dyDescent="0.35">
      <c r="A63" s="314"/>
      <c r="B63" s="315"/>
      <c r="C63" s="315"/>
      <c r="D63" s="315"/>
      <c r="E63" s="316"/>
      <c r="F63" s="315"/>
      <c r="G63" s="315"/>
      <c r="H63" s="315"/>
      <c r="I63" s="315"/>
      <c r="J63" s="314"/>
      <c r="K63" s="314"/>
      <c r="L63" s="321"/>
      <c r="M63" s="323"/>
      <c r="N63" s="174">
        <v>5</v>
      </c>
      <c r="O63" s="163"/>
      <c r="P63" s="167"/>
      <c r="Q63" s="167"/>
      <c r="R63" s="167"/>
      <c r="S63" s="167"/>
      <c r="T63" s="167"/>
      <c r="U63" s="167"/>
      <c r="V63" s="167"/>
      <c r="W63" s="116">
        <f t="shared" si="1"/>
        <v>0</v>
      </c>
      <c r="X63" s="117" t="str">
        <f t="shared" si="0"/>
        <v>DEBIL</v>
      </c>
      <c r="Y63" s="168"/>
      <c r="Z63" s="118" t="str">
        <f t="shared" si="2"/>
        <v/>
      </c>
      <c r="AA63" s="116" t="str">
        <f t="shared" si="3"/>
        <v>SI</v>
      </c>
      <c r="AB63" s="167"/>
      <c r="AC63" s="319"/>
      <c r="AD63" s="319"/>
      <c r="AE63" s="320"/>
      <c r="AF63" s="320"/>
      <c r="AG63" s="329"/>
      <c r="AH63" s="329"/>
      <c r="AI63" s="325"/>
      <c r="AJ63" s="325"/>
      <c r="AK63" s="321"/>
      <c r="AL63" s="323"/>
      <c r="AM63" s="327"/>
      <c r="AN63" s="175"/>
      <c r="AO63" s="174"/>
      <c r="AP63" s="164"/>
      <c r="AQ63" s="114"/>
      <c r="AR63" s="145"/>
      <c r="AS63" s="114"/>
      <c r="AT63" s="145"/>
      <c r="AU63" s="114"/>
      <c r="AV63" s="145"/>
      <c r="AW63" s="114"/>
      <c r="AX63" s="145"/>
      <c r="AY63" s="146"/>
      <c r="AZ63" s="175"/>
      <c r="BA63" s="175"/>
      <c r="BB63" s="174"/>
      <c r="BC63" s="164"/>
      <c r="BD63" s="164"/>
      <c r="BE63" s="145"/>
      <c r="BF63" s="145"/>
      <c r="BG63" s="146"/>
      <c r="BH63" s="114"/>
      <c r="BI63" s="114"/>
      <c r="BJ63" s="145"/>
      <c r="BK63" s="145"/>
      <c r="BL63" s="146"/>
      <c r="BM63" s="114"/>
      <c r="BN63" s="114"/>
      <c r="BO63" s="145"/>
      <c r="BP63" s="145"/>
      <c r="BQ63" s="146"/>
      <c r="BR63" s="114"/>
      <c r="BS63" s="114"/>
      <c r="BT63" s="164"/>
      <c r="BU63" s="145"/>
      <c r="BV63" s="145"/>
      <c r="BW63" s="145"/>
      <c r="BX63" s="164"/>
      <c r="BY63" s="175"/>
      <c r="BZ63" s="175"/>
      <c r="CA63" s="114"/>
      <c r="CB63" s="145"/>
      <c r="CC63" s="146"/>
      <c r="CD63" s="145"/>
    </row>
    <row r="64" spans="1:108" ht="21" hidden="1" customHeight="1" thickTop="1" thickBot="1" x14ac:dyDescent="0.35">
      <c r="A64" s="314"/>
      <c r="B64" s="315"/>
      <c r="C64" s="315"/>
      <c r="D64" s="315"/>
      <c r="E64" s="316"/>
      <c r="F64" s="315"/>
      <c r="G64" s="315"/>
      <c r="H64" s="315"/>
      <c r="I64" s="315"/>
      <c r="J64" s="314"/>
      <c r="K64" s="314"/>
      <c r="L64" s="321"/>
      <c r="M64" s="324"/>
      <c r="N64" s="174">
        <v>6</v>
      </c>
      <c r="O64" s="163"/>
      <c r="P64" s="167"/>
      <c r="Q64" s="167"/>
      <c r="R64" s="167"/>
      <c r="S64" s="167"/>
      <c r="T64" s="167"/>
      <c r="U64" s="167"/>
      <c r="V64" s="167"/>
      <c r="W64" s="116">
        <f t="shared" si="1"/>
        <v>0</v>
      </c>
      <c r="X64" s="117" t="str">
        <f t="shared" si="0"/>
        <v>DEBIL</v>
      </c>
      <c r="Y64" s="168"/>
      <c r="Z64" s="118" t="str">
        <f t="shared" si="2"/>
        <v/>
      </c>
      <c r="AA64" s="116" t="str">
        <f t="shared" si="3"/>
        <v>SI</v>
      </c>
      <c r="AB64" s="167"/>
      <c r="AC64" s="319"/>
      <c r="AD64" s="319"/>
      <c r="AE64" s="320"/>
      <c r="AF64" s="320"/>
      <c r="AG64" s="329"/>
      <c r="AH64" s="329"/>
      <c r="AI64" s="325"/>
      <c r="AJ64" s="325"/>
      <c r="AK64" s="321"/>
      <c r="AL64" s="324"/>
      <c r="AM64" s="328"/>
      <c r="AN64" s="175"/>
      <c r="AO64" s="174"/>
      <c r="AP64" s="164"/>
      <c r="AQ64" s="114"/>
      <c r="AR64" s="145"/>
      <c r="AS64" s="114"/>
      <c r="AT64" s="145"/>
      <c r="AU64" s="114"/>
      <c r="AV64" s="145"/>
      <c r="AW64" s="114"/>
      <c r="AX64" s="145"/>
      <c r="AY64" s="146"/>
      <c r="AZ64" s="175"/>
      <c r="BA64" s="175"/>
      <c r="BB64" s="174"/>
      <c r="BC64" s="164"/>
      <c r="BD64" s="164"/>
      <c r="BE64" s="145"/>
      <c r="BF64" s="145"/>
      <c r="BG64" s="146"/>
      <c r="BH64" s="114"/>
      <c r="BI64" s="114"/>
      <c r="BJ64" s="145"/>
      <c r="BK64" s="145"/>
      <c r="BL64" s="146"/>
      <c r="BM64" s="114"/>
      <c r="BN64" s="114"/>
      <c r="BO64" s="145"/>
      <c r="BP64" s="145"/>
      <c r="BQ64" s="146"/>
      <c r="BR64" s="114"/>
      <c r="BS64" s="114"/>
      <c r="BT64" s="164"/>
      <c r="BU64" s="145"/>
      <c r="BV64" s="145"/>
      <c r="BW64" s="145"/>
      <c r="BX64" s="164"/>
      <c r="BY64" s="175"/>
      <c r="BZ64" s="175"/>
      <c r="CA64" s="114"/>
      <c r="CB64" s="145"/>
      <c r="CC64" s="146"/>
      <c r="CD64" s="145"/>
    </row>
    <row r="65" spans="72:72" ht="21" hidden="1" customHeight="1" thickTop="1" x14ac:dyDescent="0.3">
      <c r="BT65" s="1"/>
    </row>
    <row r="66" spans="72:72" ht="21" customHeight="1" thickTop="1" x14ac:dyDescent="0.3"/>
  </sheetData>
  <sheetProtection algorithmName="SHA-512" hashValue="y4sComcVsowJEsHacJwA3HczSQAfgEaCcDTnGRhr9cCMBYdRkf1CHiTv+ykSE6h15dNboerOhsAb1asLfw15Xw==" saltValue="CRmcHXQq8CREZbk7VaDs1Q==" spinCount="100000" sheet="1" objects="1" scenarios="1" formatCells="0" formatColumns="0" formatRows="0"/>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47:A52"/>
    <mergeCell ref="B47:B52"/>
    <mergeCell ref="C47:C52"/>
    <mergeCell ref="D47:D52"/>
    <mergeCell ref="E47:E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A59:A64"/>
    <mergeCell ref="B59:B64"/>
    <mergeCell ref="C59:C64"/>
    <mergeCell ref="D59:D64"/>
    <mergeCell ref="E59:E64"/>
    <mergeCell ref="F59:F64"/>
    <mergeCell ref="G59:G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C59:AC64"/>
    <mergeCell ref="AD59:AD64"/>
    <mergeCell ref="AE59:AE64"/>
    <mergeCell ref="AF59:AF64"/>
    <mergeCell ref="AG59:AG64"/>
    <mergeCell ref="AH59:AH64"/>
  </mergeCells>
  <conditionalFormatting sqref="M5 M11 M17 M23 M29 M35 M41 M47 M53 M59">
    <cfRule type="cellIs" dxfId="85" priority="32" stopIfTrue="1" operator="equal">
      <formula>"Muy Alta"</formula>
    </cfRule>
    <cfRule type="containsText" dxfId="84" priority="33" operator="containsText" text="ZONA RIESGO ALTA">
      <formula>NOT(ISERROR(SEARCH("ZONA RIESGO ALTA",M5)))</formula>
    </cfRule>
    <cfRule type="containsText" dxfId="83" priority="34" operator="containsText" text="ZONA RIESGO MODERADA">
      <formula>NOT(ISERROR(SEARCH("ZONA RIESGO MODERADA",M5)))</formula>
    </cfRule>
    <cfRule type="containsText" dxfId="82" priority="35" operator="containsText" text="ZONA RIESGO BAJA">
      <formula>NOT(ISERROR(SEARCH("ZONA RIESGO BAJA",M5)))</formula>
    </cfRule>
    <cfRule type="cellIs" dxfId="81" priority="36" operator="equal">
      <formula>"Muy Baja"</formula>
    </cfRule>
  </conditionalFormatting>
  <conditionalFormatting sqref="M5:M64">
    <cfRule type="containsText" dxfId="80" priority="31" operator="containsText" text="ZONA RIESGO EXTREMA">
      <formula>NOT(ISERROR(SEARCH("ZONA RIESGO EXTREMA",M5)))</formula>
    </cfRule>
  </conditionalFormatting>
  <conditionalFormatting sqref="X5:X64">
    <cfRule type="containsText" dxfId="79" priority="28" operator="containsText" text="DEBIL">
      <formula>NOT(ISERROR(SEARCH("DEBIL",X5)))</formula>
    </cfRule>
    <cfRule type="containsText" dxfId="78" priority="29" operator="containsText" text="MODERADO">
      <formula>NOT(ISERROR(SEARCH("MODERADO",X5)))</formula>
    </cfRule>
    <cfRule type="containsText" dxfId="77" priority="30" operator="containsText" text="FUERTE">
      <formula>NOT(ISERROR(SEARCH("FUERTE",X5)))</formula>
    </cfRule>
  </conditionalFormatting>
  <conditionalFormatting sqref="AC5 AC11 AC17 AC23 AC41 AC59 AC29 AC47 AC35 AC53">
    <cfRule type="containsText" dxfId="76" priority="25" operator="containsText" text="DEBIL">
      <formula>NOT(ISERROR(SEARCH("DEBIL",AC5)))</formula>
    </cfRule>
    <cfRule type="containsText" dxfId="75" priority="26" operator="containsText" text="MODERADO">
      <formula>NOT(ISERROR(SEARCH("MODERADO",AC5)))</formula>
    </cfRule>
    <cfRule type="containsText" dxfId="74" priority="27" operator="containsText" text="FUERTE">
      <formula>NOT(ISERROR(SEARCH("FUERTE",AC5)))</formula>
    </cfRule>
  </conditionalFormatting>
  <conditionalFormatting sqref="AI5 AI11 AI17 AI23 AI29 AI35 AI41 AI47 AI53 AI59">
    <cfRule type="containsText" dxfId="73" priority="20" operator="containsText" text="casi seguro">
      <formula>NOT(ISERROR(SEARCH("casi seguro",AI5)))</formula>
    </cfRule>
    <cfRule type="containsText" dxfId="72" priority="21" operator="containsText" text="PROBABLE">
      <formula>NOT(ISERROR(SEARCH("PROBABLE",AI5)))</formula>
    </cfRule>
    <cfRule type="containsText" dxfId="71" priority="22" operator="containsText" text="posible">
      <formula>NOT(ISERROR(SEARCH("posible",AI5)))</formula>
    </cfRule>
    <cfRule type="containsText" dxfId="70" priority="23" operator="containsText" text="Improbable">
      <formula>NOT(ISERROR(SEARCH("Improbable",AI5)))</formula>
    </cfRule>
    <cfRule type="containsText" dxfId="69" priority="24" operator="containsText" text="Rara vez">
      <formula>NOT(ISERROR(SEARCH("Rara vez",AI5)))</formula>
    </cfRule>
  </conditionalFormatting>
  <conditionalFormatting sqref="AD5 AD11 AD17 AD23 AD41 AD59 AD29 AD47 AD35 AD53">
    <cfRule type="containsText" dxfId="68" priority="17" operator="containsText" text="DEBIL">
      <formula>NOT(ISERROR(SEARCH("DEBIL",AD5)))</formula>
    </cfRule>
    <cfRule type="containsText" dxfId="67" priority="18" operator="containsText" text="MODERADO">
      <formula>NOT(ISERROR(SEARCH("MODERADO",AD5)))</formula>
    </cfRule>
    <cfRule type="containsText" dxfId="66" priority="19" operator="containsText" text="FUERTE">
      <formula>NOT(ISERROR(SEARCH("FUERTE",AD5)))</formula>
    </cfRule>
  </conditionalFormatting>
  <conditionalFormatting sqref="AL5 AL11 AL17 AL23 AL29 AL35 AL41 AL47 AL53 AL59">
    <cfRule type="cellIs" dxfId="65" priority="12" stopIfTrue="1" operator="equal">
      <formula>"Muy Alta"</formula>
    </cfRule>
    <cfRule type="containsText" dxfId="64" priority="13" operator="containsText" text="ZONA RIESGO ALTA">
      <formula>NOT(ISERROR(SEARCH("ZONA RIESGO ALTA",AL5)))</formula>
    </cfRule>
    <cfRule type="containsText" dxfId="63" priority="14" operator="containsText" text="ZONA RIESGO MODERADA">
      <formula>NOT(ISERROR(SEARCH("ZONA RIESGO MODERADA",AL5)))</formula>
    </cfRule>
    <cfRule type="containsText" dxfId="62" priority="15" operator="containsText" text="ZONA RIESGO BAJA">
      <formula>NOT(ISERROR(SEARCH("ZONA RIESGO BAJA",AL5)))</formula>
    </cfRule>
    <cfRule type="cellIs" dxfId="61" priority="16" operator="equal">
      <formula>"Muy Baja"</formula>
    </cfRule>
  </conditionalFormatting>
  <conditionalFormatting sqref="AL5:AL64">
    <cfRule type="containsText" dxfId="60" priority="11" operator="containsText" text="ZONA RIESGO EXTREMA">
      <formula>NOT(ISERROR(SEARCH("ZONA RIESGO EXTREMA",AL5)))</formula>
    </cfRule>
  </conditionalFormatting>
  <conditionalFormatting sqref="AJ5 AJ11 AJ17 AJ23 AJ29 AJ35 AJ41 AJ47 AJ53 AJ59">
    <cfRule type="containsText" dxfId="59" priority="1" operator="containsText" text="casi seguro">
      <formula>NOT(ISERROR(SEARCH("casi seguro",AJ5)))</formula>
    </cfRule>
    <cfRule type="containsText" dxfId="58" priority="2" operator="containsText" text="PROBABLE">
      <formula>NOT(ISERROR(SEARCH("PROBABLE",AJ5)))</formula>
    </cfRule>
    <cfRule type="containsText" dxfId="57" priority="3" operator="containsText" text="posible">
      <formula>NOT(ISERROR(SEARCH("posible",AJ5)))</formula>
    </cfRule>
    <cfRule type="containsText" dxfId="56" priority="4" operator="containsText" text="Improbable">
      <formula>NOT(ISERROR(SEARCH("Improbable",AJ5)))</formula>
    </cfRule>
    <cfRule type="containsText" dxfId="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80634AC6-64FD-4F15-8EC8-71E03796D93F}"/>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872DC348-0614-4A20-8E0E-63C4BF3F830B}">
            <xm:f>NOT(ISERROR(SEARCH(#REF!,AI5)))</xm:f>
            <xm:f>#REF!</xm:f>
            <x14:dxf>
              <fill>
                <gradientFill degree="180">
                  <stop position="0">
                    <color rgb="FF008744"/>
                  </stop>
                  <stop position="1">
                    <color theme="0"/>
                  </stop>
                </gradientFill>
              </fill>
            </x14:dxf>
          </x14:cfRule>
          <x14:cfRule type="containsText" priority="38" operator="containsText" id="{88DE73B6-F3A2-441E-B7CA-939B18693B76}">
            <xm:f>NOT(ISERROR(SEARCH(#REF!,AI5)))</xm:f>
            <xm:f>#REF!</xm:f>
            <x14:dxf>
              <fill>
                <gradientFill degree="180">
                  <stop position="0">
                    <color rgb="FF008744"/>
                  </stop>
                  <stop position="1">
                    <color theme="0"/>
                  </stop>
                </gradientFill>
              </fill>
            </x14:dxf>
          </x14:cfRule>
          <x14:cfRule type="containsText" priority="39" operator="containsText" id="{3C469E3F-8803-454B-B614-81DB32E6BBC1}">
            <xm:f>NOT(ISERROR(SEARCH(#REF!,AI5)))</xm:f>
            <xm:f>#REF!</xm:f>
            <x14:dxf>
              <fill>
                <gradientFill degree="180">
                  <stop position="0">
                    <color rgb="FF008744"/>
                  </stop>
                  <stop position="1">
                    <color rgb="FFFFFFFF"/>
                  </stop>
                </gradientFill>
              </fill>
            </x14:dxf>
          </x14:cfRule>
          <x14:cfRule type="containsText" priority="40" operator="containsText" id="{043C59F6-59CE-4139-A86F-EFC4C46B1222}">
            <xm:f>NOT(ISERROR(SEARCH(#REF!,AI5)))</xm:f>
            <xm:f>#REF!</xm:f>
            <x14:dxf>
              <fill>
                <gradientFill>
                  <stop position="0">
                    <color theme="0"/>
                  </stop>
                  <stop position="1">
                    <color rgb="FFFFFF00"/>
                  </stop>
                </gradientFill>
              </fill>
            </x14:dxf>
          </x14:cfRule>
          <x14:cfRule type="containsText" priority="41" operator="containsText" id="{66F76AF5-F3D8-4ED1-A1C8-EE6A0F86974C}">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1E3A6C09-5E18-455E-A55F-E48EEB3B2EE3}">
            <xm:f>NOT(ISERROR(SEARCH(#REF!,AJ5)))</xm:f>
            <xm:f>#REF!</xm:f>
            <x14:dxf>
              <fill>
                <gradientFill degree="180">
                  <stop position="0">
                    <color rgb="FF008744"/>
                  </stop>
                  <stop position="1">
                    <color theme="0"/>
                  </stop>
                </gradientFill>
              </fill>
            </x14:dxf>
          </x14:cfRule>
          <x14:cfRule type="containsText" priority="7" operator="containsText" id="{4F2AE351-56ED-41B8-8E4E-0E2585522431}">
            <xm:f>NOT(ISERROR(SEARCH(#REF!,AJ5)))</xm:f>
            <xm:f>#REF!</xm:f>
            <x14:dxf>
              <fill>
                <gradientFill degree="180">
                  <stop position="0">
                    <color rgb="FF008744"/>
                  </stop>
                  <stop position="1">
                    <color theme="0"/>
                  </stop>
                </gradientFill>
              </fill>
            </x14:dxf>
          </x14:cfRule>
          <x14:cfRule type="containsText" priority="8" operator="containsText" id="{6161315A-0EE4-42C4-843C-F9608B22B2AC}">
            <xm:f>NOT(ISERROR(SEARCH(#REF!,AJ5)))</xm:f>
            <xm:f>#REF!</xm:f>
            <x14:dxf>
              <fill>
                <gradientFill degree="180">
                  <stop position="0">
                    <color rgb="FF008744"/>
                  </stop>
                  <stop position="1">
                    <color rgb="FFFFFFFF"/>
                  </stop>
                </gradientFill>
              </fill>
            </x14:dxf>
          </x14:cfRule>
          <x14:cfRule type="containsText" priority="9" operator="containsText" id="{67DA29DE-E496-445E-961E-81062324B779}">
            <xm:f>NOT(ISERROR(SEARCH(#REF!,AJ5)))</xm:f>
            <xm:f>#REF!</xm:f>
            <x14:dxf>
              <fill>
                <gradientFill>
                  <stop position="0">
                    <color theme="0"/>
                  </stop>
                  <stop position="1">
                    <color rgb="FFFFFF00"/>
                  </stop>
                </gradientFill>
              </fill>
            </x14:dxf>
          </x14:cfRule>
          <x14:cfRule type="containsText" priority="10" operator="containsText" id="{B5837066-FBDA-4177-9C28-78D2EFCA37D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432" t="s">
        <v>177</v>
      </c>
      <c r="C2" s="432"/>
      <c r="D2" s="432"/>
      <c r="E2" s="432"/>
      <c r="F2" s="432"/>
      <c r="G2" s="432"/>
      <c r="H2" s="432"/>
      <c r="I2" s="432"/>
      <c r="J2" s="400" t="s">
        <v>15</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432"/>
      <c r="C3" s="432"/>
      <c r="D3" s="432"/>
      <c r="E3" s="432"/>
      <c r="F3" s="432"/>
      <c r="G3" s="432"/>
      <c r="H3" s="432"/>
      <c r="I3" s="432"/>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432"/>
      <c r="C4" s="432"/>
      <c r="D4" s="432"/>
      <c r="E4" s="432"/>
      <c r="F4" s="432"/>
      <c r="G4" s="432"/>
      <c r="H4" s="432"/>
      <c r="I4" s="432"/>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347" t="s">
        <v>119</v>
      </c>
      <c r="C6" s="347"/>
      <c r="D6" s="348"/>
      <c r="E6" s="385" t="s">
        <v>178</v>
      </c>
      <c r="F6" s="386"/>
      <c r="G6" s="386"/>
      <c r="H6" s="386"/>
      <c r="I6" s="387"/>
      <c r="J6" s="396" t="e">
        <f>IF(AND(#REF!="Muy Alta",#REF!="Leve"),CONCATENATE("R",#REF!),"")</f>
        <v>#REF!</v>
      </c>
      <c r="K6" s="397"/>
      <c r="L6" s="397" t="e">
        <f>IF(AND(#REF!="Muy Alta",#REF!="Leve"),CONCATENATE("R",#REF!),"")</f>
        <v>#REF!</v>
      </c>
      <c r="M6" s="397"/>
      <c r="N6" s="397" t="e">
        <f>IF(AND(#REF!="Muy Alta",#REF!="Leve"),CONCATENATE("R",#REF!),"")</f>
        <v>#REF!</v>
      </c>
      <c r="O6" s="399"/>
      <c r="P6" s="396" t="e">
        <f>IF(AND(#REF!="Muy Alta",#REF!="Menor"),CONCATENATE("R",#REF!),"")</f>
        <v>#REF!</v>
      </c>
      <c r="Q6" s="397"/>
      <c r="R6" s="397" t="e">
        <f>IF(AND(#REF!="Muy Alta",#REF!="Menor"),CONCATENATE("R",#REF!),"")</f>
        <v>#REF!</v>
      </c>
      <c r="S6" s="397"/>
      <c r="T6" s="397" t="e">
        <f>IF(AND(#REF!="Muy Alta",#REF!="Menor"),CONCATENATE("R",#REF!),"")</f>
        <v>#REF!</v>
      </c>
      <c r="U6" s="399"/>
      <c r="V6" s="396" t="e">
        <f>IF(AND(#REF!="Muy Alta",#REF!="Moderado"),CONCATENATE("R",#REF!),"")</f>
        <v>#REF!</v>
      </c>
      <c r="W6" s="397"/>
      <c r="X6" s="397" t="e">
        <f>IF(AND(#REF!="Muy Alta",#REF!="Moderado"),CONCATENATE("R",#REF!),"")</f>
        <v>#REF!</v>
      </c>
      <c r="Y6" s="397"/>
      <c r="Z6" s="397" t="e">
        <f>IF(AND(#REF!="Muy Alta",#REF!="Moderado"),CONCATENATE("R",#REF!),"")</f>
        <v>#REF!</v>
      </c>
      <c r="AA6" s="399"/>
      <c r="AB6" s="396" t="e">
        <f>IF(AND(#REF!="Muy Alta",#REF!="Mayor"),CONCATENATE("R",#REF!),"")</f>
        <v>#REF!</v>
      </c>
      <c r="AC6" s="397"/>
      <c r="AD6" s="397" t="e">
        <f>IF(AND(#REF!="Muy Alta",#REF!="Mayor"),CONCATENATE("R",#REF!),"")</f>
        <v>#REF!</v>
      </c>
      <c r="AE6" s="397"/>
      <c r="AF6" s="397" t="e">
        <f>IF(AND(#REF!="Muy Alta",#REF!="Mayor"),CONCATENATE("R",#REF!),"")</f>
        <v>#REF!</v>
      </c>
      <c r="AG6" s="399"/>
      <c r="AH6" s="411" t="e">
        <f>IF(AND(#REF!="Muy Alta",#REF!="Catastrófico"),CONCATENATE("R",#REF!),"")</f>
        <v>#REF!</v>
      </c>
      <c r="AI6" s="412"/>
      <c r="AJ6" s="412" t="e">
        <f>IF(AND(#REF!="Muy Alta",#REF!="Catastrófico"),CONCATENATE("R",#REF!),"")</f>
        <v>#REF!</v>
      </c>
      <c r="AK6" s="412"/>
      <c r="AL6" s="412" t="e">
        <f>IF(AND(#REF!="Muy Alta",#REF!="Catastrófico"),CONCATENATE("R",#REF!),"")</f>
        <v>#REF!</v>
      </c>
      <c r="AM6" s="413"/>
      <c r="AO6" s="349" t="s">
        <v>179</v>
      </c>
      <c r="AP6" s="350"/>
      <c r="AQ6" s="350"/>
      <c r="AR6" s="350"/>
      <c r="AS6" s="350"/>
      <c r="AT6" s="35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347"/>
      <c r="C7" s="347"/>
      <c r="D7" s="348"/>
      <c r="E7" s="388"/>
      <c r="F7" s="389"/>
      <c r="G7" s="389"/>
      <c r="H7" s="389"/>
      <c r="I7" s="390"/>
      <c r="J7" s="398"/>
      <c r="K7" s="394"/>
      <c r="L7" s="394"/>
      <c r="M7" s="394"/>
      <c r="N7" s="394"/>
      <c r="O7" s="395"/>
      <c r="P7" s="398"/>
      <c r="Q7" s="394"/>
      <c r="R7" s="394"/>
      <c r="S7" s="394"/>
      <c r="T7" s="394"/>
      <c r="U7" s="395"/>
      <c r="V7" s="398"/>
      <c r="W7" s="394"/>
      <c r="X7" s="394"/>
      <c r="Y7" s="394"/>
      <c r="Z7" s="394"/>
      <c r="AA7" s="395"/>
      <c r="AB7" s="398"/>
      <c r="AC7" s="394"/>
      <c r="AD7" s="394"/>
      <c r="AE7" s="394"/>
      <c r="AF7" s="394"/>
      <c r="AG7" s="395"/>
      <c r="AH7" s="405"/>
      <c r="AI7" s="406"/>
      <c r="AJ7" s="406"/>
      <c r="AK7" s="406"/>
      <c r="AL7" s="406"/>
      <c r="AM7" s="407"/>
      <c r="AN7" s="71"/>
      <c r="AO7" s="352"/>
      <c r="AP7" s="353"/>
      <c r="AQ7" s="353"/>
      <c r="AR7" s="353"/>
      <c r="AS7" s="353"/>
      <c r="AT7" s="354"/>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347"/>
      <c r="C8" s="347"/>
      <c r="D8" s="348"/>
      <c r="E8" s="388"/>
      <c r="F8" s="389"/>
      <c r="G8" s="389"/>
      <c r="H8" s="389"/>
      <c r="I8" s="390"/>
      <c r="J8" s="398" t="e">
        <f>IF(AND(#REF!="Muy Alta",#REF!="Leve"),CONCATENATE("R",#REF!),"")</f>
        <v>#REF!</v>
      </c>
      <c r="K8" s="394"/>
      <c r="L8" s="394" t="e">
        <f>IF(AND(#REF!="Muy Alta",#REF!="Leve"),CONCATENATE("R",#REF!),"")</f>
        <v>#REF!</v>
      </c>
      <c r="M8" s="394"/>
      <c r="N8" s="394" t="e">
        <f>IF(AND(#REF!="Muy Alta",#REF!="Leve"),CONCATENATE("R",#REF!),"")</f>
        <v>#REF!</v>
      </c>
      <c r="O8" s="395"/>
      <c r="P8" s="398" t="e">
        <f>IF(AND(#REF!="Muy Alta",#REF!="Menor"),CONCATENATE("R",#REF!),"")</f>
        <v>#REF!</v>
      </c>
      <c r="Q8" s="394"/>
      <c r="R8" s="394" t="e">
        <f>IF(AND(#REF!="Muy Alta",#REF!="Menor"),CONCATENATE("R",#REF!),"")</f>
        <v>#REF!</v>
      </c>
      <c r="S8" s="394"/>
      <c r="T8" s="394" t="e">
        <f>IF(AND(#REF!="Muy Alta",#REF!="Menor"),CONCATENATE("R",#REF!),"")</f>
        <v>#REF!</v>
      </c>
      <c r="U8" s="395"/>
      <c r="V8" s="398" t="e">
        <f>IF(AND(#REF!="Muy Alta",#REF!="Moderado"),CONCATENATE("R",#REF!),"")</f>
        <v>#REF!</v>
      </c>
      <c r="W8" s="394"/>
      <c r="X8" s="394" t="e">
        <f>IF(AND(#REF!="Muy Alta",#REF!="Moderado"),CONCATENATE("R",#REF!),"")</f>
        <v>#REF!</v>
      </c>
      <c r="Y8" s="394"/>
      <c r="Z8" s="394" t="e">
        <f>IF(AND(#REF!="Muy Alta",#REF!="Moderado"),CONCATENATE("R",#REF!),"")</f>
        <v>#REF!</v>
      </c>
      <c r="AA8" s="395"/>
      <c r="AB8" s="398" t="e">
        <f>IF(AND(#REF!="Muy Alta",#REF!="Mayor"),CONCATENATE("R",#REF!),"")</f>
        <v>#REF!</v>
      </c>
      <c r="AC8" s="394"/>
      <c r="AD8" s="394" t="e">
        <f>IF(AND(#REF!="Muy Alta",#REF!="Mayor"),CONCATENATE("R",#REF!),"")</f>
        <v>#REF!</v>
      </c>
      <c r="AE8" s="394"/>
      <c r="AF8" s="394" t="e">
        <f>IF(AND(#REF!="Muy Alta",#REF!="Mayor"),CONCATENATE("R",#REF!),"")</f>
        <v>#REF!</v>
      </c>
      <c r="AG8" s="395"/>
      <c r="AH8" s="405" t="e">
        <f>IF(AND(#REF!="Muy Alta",#REF!="Catastrófico"),CONCATENATE("R",#REF!),"")</f>
        <v>#REF!</v>
      </c>
      <c r="AI8" s="406"/>
      <c r="AJ8" s="406" t="e">
        <f>IF(AND(#REF!="Muy Alta",#REF!="Catastrófico"),CONCATENATE("R",#REF!),"")</f>
        <v>#REF!</v>
      </c>
      <c r="AK8" s="406"/>
      <c r="AL8" s="406" t="e">
        <f>IF(AND(#REF!="Muy Alta",#REF!="Catastrófico"),CONCATENATE("R",#REF!),"")</f>
        <v>#REF!</v>
      </c>
      <c r="AM8" s="407"/>
      <c r="AN8" s="71"/>
      <c r="AO8" s="352"/>
      <c r="AP8" s="353"/>
      <c r="AQ8" s="353"/>
      <c r="AR8" s="353"/>
      <c r="AS8" s="353"/>
      <c r="AT8" s="354"/>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347"/>
      <c r="C9" s="347"/>
      <c r="D9" s="348"/>
      <c r="E9" s="388"/>
      <c r="F9" s="389"/>
      <c r="G9" s="389"/>
      <c r="H9" s="389"/>
      <c r="I9" s="390"/>
      <c r="J9" s="398"/>
      <c r="K9" s="394"/>
      <c r="L9" s="394"/>
      <c r="M9" s="394"/>
      <c r="N9" s="394"/>
      <c r="O9" s="395"/>
      <c r="P9" s="398"/>
      <c r="Q9" s="394"/>
      <c r="R9" s="394"/>
      <c r="S9" s="394"/>
      <c r="T9" s="394"/>
      <c r="U9" s="395"/>
      <c r="V9" s="398"/>
      <c r="W9" s="394"/>
      <c r="X9" s="394"/>
      <c r="Y9" s="394"/>
      <c r="Z9" s="394"/>
      <c r="AA9" s="395"/>
      <c r="AB9" s="398"/>
      <c r="AC9" s="394"/>
      <c r="AD9" s="394"/>
      <c r="AE9" s="394"/>
      <c r="AF9" s="394"/>
      <c r="AG9" s="395"/>
      <c r="AH9" s="405"/>
      <c r="AI9" s="406"/>
      <c r="AJ9" s="406"/>
      <c r="AK9" s="406"/>
      <c r="AL9" s="406"/>
      <c r="AM9" s="407"/>
      <c r="AN9" s="71"/>
      <c r="AO9" s="352"/>
      <c r="AP9" s="353"/>
      <c r="AQ9" s="353"/>
      <c r="AR9" s="353"/>
      <c r="AS9" s="353"/>
      <c r="AT9" s="354"/>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347"/>
      <c r="C10" s="347"/>
      <c r="D10" s="348"/>
      <c r="E10" s="388"/>
      <c r="F10" s="389"/>
      <c r="G10" s="389"/>
      <c r="H10" s="389"/>
      <c r="I10" s="390"/>
      <c r="J10" s="398" t="e">
        <f>IF(AND(#REF!="Muy Alta",#REF!="Leve"),CONCATENATE("R",#REF!),"")</f>
        <v>#REF!</v>
      </c>
      <c r="K10" s="394"/>
      <c r="L10" s="394" t="e">
        <f>IF(AND(#REF!="Muy Alta",#REF!="Leve"),CONCATENATE("R",#REF!),"")</f>
        <v>#REF!</v>
      </c>
      <c r="M10" s="394"/>
      <c r="N10" s="394" t="e">
        <f>IF(AND(#REF!="Muy Alta",#REF!="Leve"),CONCATENATE("R",#REF!),"")</f>
        <v>#REF!</v>
      </c>
      <c r="O10" s="395"/>
      <c r="P10" s="398" t="e">
        <f>IF(AND(#REF!="Muy Alta",#REF!="Menor"),CONCATENATE("R",#REF!),"")</f>
        <v>#REF!</v>
      </c>
      <c r="Q10" s="394"/>
      <c r="R10" s="394" t="e">
        <f>IF(AND(#REF!="Muy Alta",#REF!="Menor"),CONCATENATE("R",#REF!),"")</f>
        <v>#REF!</v>
      </c>
      <c r="S10" s="394"/>
      <c r="T10" s="394" t="e">
        <f>IF(AND(#REF!="Muy Alta",#REF!="Menor"),CONCATENATE("R",#REF!),"")</f>
        <v>#REF!</v>
      </c>
      <c r="U10" s="395"/>
      <c r="V10" s="398" t="e">
        <f>IF(AND(#REF!="Muy Alta",#REF!="Moderado"),CONCATENATE("R",#REF!),"")</f>
        <v>#REF!</v>
      </c>
      <c r="W10" s="394"/>
      <c r="X10" s="394" t="e">
        <f>IF(AND(#REF!="Muy Alta",#REF!="Moderado"),CONCATENATE("R",#REF!),"")</f>
        <v>#REF!</v>
      </c>
      <c r="Y10" s="394"/>
      <c r="Z10" s="394" t="e">
        <f>IF(AND(#REF!="Muy Alta",#REF!="Moderado"),CONCATENATE("R",#REF!),"")</f>
        <v>#REF!</v>
      </c>
      <c r="AA10" s="395"/>
      <c r="AB10" s="398" t="e">
        <f>IF(AND(#REF!="Muy Alta",#REF!="Mayor"),CONCATENATE("R",#REF!),"")</f>
        <v>#REF!</v>
      </c>
      <c r="AC10" s="394"/>
      <c r="AD10" s="394" t="e">
        <f>IF(AND(#REF!="Muy Alta",#REF!="Mayor"),CONCATENATE("R",#REF!),"")</f>
        <v>#REF!</v>
      </c>
      <c r="AE10" s="394"/>
      <c r="AF10" s="394" t="e">
        <f>IF(AND(#REF!="Muy Alta",#REF!="Mayor"),CONCATENATE("R",#REF!),"")</f>
        <v>#REF!</v>
      </c>
      <c r="AG10" s="395"/>
      <c r="AH10" s="405" t="e">
        <f>IF(AND(#REF!="Muy Alta",#REF!="Catastrófico"),CONCATENATE("R",#REF!),"")</f>
        <v>#REF!</v>
      </c>
      <c r="AI10" s="406"/>
      <c r="AJ10" s="406" t="e">
        <f>IF(AND(#REF!="Muy Alta",#REF!="Catastrófico"),CONCATENATE("R",#REF!),"")</f>
        <v>#REF!</v>
      </c>
      <c r="AK10" s="406"/>
      <c r="AL10" s="406" t="e">
        <f>IF(AND(#REF!="Muy Alta",#REF!="Catastrófico"),CONCATENATE("R",#REF!),"")</f>
        <v>#REF!</v>
      </c>
      <c r="AM10" s="407"/>
      <c r="AN10" s="71"/>
      <c r="AO10" s="352"/>
      <c r="AP10" s="353"/>
      <c r="AQ10" s="353"/>
      <c r="AR10" s="353"/>
      <c r="AS10" s="353"/>
      <c r="AT10" s="354"/>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347"/>
      <c r="C11" s="347"/>
      <c r="D11" s="348"/>
      <c r="E11" s="388"/>
      <c r="F11" s="389"/>
      <c r="G11" s="389"/>
      <c r="H11" s="389"/>
      <c r="I11" s="390"/>
      <c r="J11" s="398"/>
      <c r="K11" s="394"/>
      <c r="L11" s="394"/>
      <c r="M11" s="394"/>
      <c r="N11" s="394"/>
      <c r="O11" s="395"/>
      <c r="P11" s="398"/>
      <c r="Q11" s="394"/>
      <c r="R11" s="394"/>
      <c r="S11" s="394"/>
      <c r="T11" s="394"/>
      <c r="U11" s="395"/>
      <c r="V11" s="398"/>
      <c r="W11" s="394"/>
      <c r="X11" s="394"/>
      <c r="Y11" s="394"/>
      <c r="Z11" s="394"/>
      <c r="AA11" s="395"/>
      <c r="AB11" s="398"/>
      <c r="AC11" s="394"/>
      <c r="AD11" s="394"/>
      <c r="AE11" s="394"/>
      <c r="AF11" s="394"/>
      <c r="AG11" s="395"/>
      <c r="AH11" s="405"/>
      <c r="AI11" s="406"/>
      <c r="AJ11" s="406"/>
      <c r="AK11" s="406"/>
      <c r="AL11" s="406"/>
      <c r="AM11" s="407"/>
      <c r="AN11" s="71"/>
      <c r="AO11" s="352"/>
      <c r="AP11" s="353"/>
      <c r="AQ11" s="353"/>
      <c r="AR11" s="353"/>
      <c r="AS11" s="353"/>
      <c r="AT11" s="354"/>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347"/>
      <c r="C12" s="347"/>
      <c r="D12" s="348"/>
      <c r="E12" s="388"/>
      <c r="F12" s="389"/>
      <c r="G12" s="389"/>
      <c r="H12" s="389"/>
      <c r="I12" s="390"/>
      <c r="J12" s="398" t="e">
        <f>IF(AND(#REF!="Muy Alta",#REF!="Leve"),CONCATENATE("R",#REF!),"")</f>
        <v>#REF!</v>
      </c>
      <c r="K12" s="394"/>
      <c r="L12" s="394" t="e">
        <f>IF(AND(#REF!="Muy Alta",#REF!="Leve"),CONCATENATE("R",#REF!),"")</f>
        <v>#REF!</v>
      </c>
      <c r="M12" s="394"/>
      <c r="N12" s="394" t="e">
        <f>IF(AND(#REF!="Muy Alta",#REF!="Leve"),CONCATENATE("R",#REF!),"")</f>
        <v>#REF!</v>
      </c>
      <c r="O12" s="395"/>
      <c r="P12" s="398" t="e">
        <f>IF(AND(#REF!="Muy Alta",#REF!="Menor"),CONCATENATE("R",#REF!),"")</f>
        <v>#REF!</v>
      </c>
      <c r="Q12" s="394"/>
      <c r="R12" s="394" t="e">
        <f>IF(AND(#REF!="Muy Alta",#REF!="Menor"),CONCATENATE("R",#REF!),"")</f>
        <v>#REF!</v>
      </c>
      <c r="S12" s="394"/>
      <c r="T12" s="394" t="e">
        <f>IF(AND(#REF!="Muy Alta",#REF!="Menor"),CONCATENATE("R",#REF!),"")</f>
        <v>#REF!</v>
      </c>
      <c r="U12" s="395"/>
      <c r="V12" s="398" t="e">
        <f>IF(AND(#REF!="Muy Alta",#REF!="Moderado"),CONCATENATE("R",#REF!),"")</f>
        <v>#REF!</v>
      </c>
      <c r="W12" s="394"/>
      <c r="X12" s="394" t="e">
        <f>IF(AND(#REF!="Muy Alta",#REF!="Moderado"),CONCATENATE("R",#REF!),"")</f>
        <v>#REF!</v>
      </c>
      <c r="Y12" s="394"/>
      <c r="Z12" s="394" t="e">
        <f>IF(AND(#REF!="Muy Alta",#REF!="Moderado"),CONCATENATE("R",#REF!),"")</f>
        <v>#REF!</v>
      </c>
      <c r="AA12" s="395"/>
      <c r="AB12" s="398" t="e">
        <f>IF(AND(#REF!="Muy Alta",#REF!="Mayor"),CONCATENATE("R",#REF!),"")</f>
        <v>#REF!</v>
      </c>
      <c r="AC12" s="394"/>
      <c r="AD12" s="394" t="e">
        <f>IF(AND(#REF!="Muy Alta",#REF!="Mayor"),CONCATENATE("R",#REF!),"")</f>
        <v>#REF!</v>
      </c>
      <c r="AE12" s="394"/>
      <c r="AF12" s="394" t="e">
        <f>IF(AND(#REF!="Muy Alta",#REF!="Mayor"),CONCATENATE("R",#REF!),"")</f>
        <v>#REF!</v>
      </c>
      <c r="AG12" s="395"/>
      <c r="AH12" s="405" t="e">
        <f>IF(AND(#REF!="Muy Alta",#REF!="Catastrófico"),CONCATENATE("R",#REF!),"")</f>
        <v>#REF!</v>
      </c>
      <c r="AI12" s="406"/>
      <c r="AJ12" s="406" t="e">
        <f>IF(AND(#REF!="Muy Alta",#REF!="Catastrófico"),CONCATENATE("R",#REF!),"")</f>
        <v>#REF!</v>
      </c>
      <c r="AK12" s="406"/>
      <c r="AL12" s="406" t="e">
        <f>IF(AND(#REF!="Muy Alta",#REF!="Catastrófico"),CONCATENATE("R",#REF!),"")</f>
        <v>#REF!</v>
      </c>
      <c r="AM12" s="407"/>
      <c r="AN12" s="71"/>
      <c r="AO12" s="352"/>
      <c r="AP12" s="353"/>
      <c r="AQ12" s="353"/>
      <c r="AR12" s="353"/>
      <c r="AS12" s="353"/>
      <c r="AT12" s="354"/>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347"/>
      <c r="C13" s="347"/>
      <c r="D13" s="348"/>
      <c r="E13" s="391"/>
      <c r="F13" s="392"/>
      <c r="G13" s="392"/>
      <c r="H13" s="392"/>
      <c r="I13" s="393"/>
      <c r="J13" s="398"/>
      <c r="K13" s="394"/>
      <c r="L13" s="394"/>
      <c r="M13" s="394"/>
      <c r="N13" s="394"/>
      <c r="O13" s="395"/>
      <c r="P13" s="398"/>
      <c r="Q13" s="394"/>
      <c r="R13" s="394"/>
      <c r="S13" s="394"/>
      <c r="T13" s="394"/>
      <c r="U13" s="395"/>
      <c r="V13" s="398"/>
      <c r="W13" s="394"/>
      <c r="X13" s="394"/>
      <c r="Y13" s="394"/>
      <c r="Z13" s="394"/>
      <c r="AA13" s="395"/>
      <c r="AB13" s="398"/>
      <c r="AC13" s="394"/>
      <c r="AD13" s="394"/>
      <c r="AE13" s="394"/>
      <c r="AF13" s="394"/>
      <c r="AG13" s="395"/>
      <c r="AH13" s="408"/>
      <c r="AI13" s="409"/>
      <c r="AJ13" s="409"/>
      <c r="AK13" s="409"/>
      <c r="AL13" s="409"/>
      <c r="AM13" s="410"/>
      <c r="AN13" s="71"/>
      <c r="AO13" s="355"/>
      <c r="AP13" s="356"/>
      <c r="AQ13" s="356"/>
      <c r="AR13" s="356"/>
      <c r="AS13" s="356"/>
      <c r="AT13" s="357"/>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347"/>
      <c r="C14" s="347"/>
      <c r="D14" s="348"/>
      <c r="E14" s="385" t="s">
        <v>180</v>
      </c>
      <c r="F14" s="386"/>
      <c r="G14" s="386"/>
      <c r="H14" s="386"/>
      <c r="I14" s="386"/>
      <c r="J14" s="420" t="e">
        <f>IF(AND(#REF!="Alta",#REF!="Leve"),CONCATENATE("R",#REF!),"")</f>
        <v>#REF!</v>
      </c>
      <c r="K14" s="421"/>
      <c r="L14" s="421" t="e">
        <f>IF(AND(#REF!="Alta",#REF!="Leve"),CONCATENATE("R",#REF!),"")</f>
        <v>#REF!</v>
      </c>
      <c r="M14" s="421"/>
      <c r="N14" s="421" t="e">
        <f>IF(AND(#REF!="Alta",#REF!="Leve"),CONCATENATE("R",#REF!),"")</f>
        <v>#REF!</v>
      </c>
      <c r="O14" s="422"/>
      <c r="P14" s="420" t="e">
        <f>IF(AND(#REF!="Alta",#REF!="Menor"),CONCATENATE("R",#REF!),"")</f>
        <v>#REF!</v>
      </c>
      <c r="Q14" s="421"/>
      <c r="R14" s="421" t="e">
        <f>IF(AND(#REF!="Alta",#REF!="Menor"),CONCATENATE("R",#REF!),"")</f>
        <v>#REF!</v>
      </c>
      <c r="S14" s="421"/>
      <c r="T14" s="421" t="e">
        <f>IF(AND(#REF!="Alta",#REF!="Menor"),CONCATENATE("R",#REF!),"")</f>
        <v>#REF!</v>
      </c>
      <c r="U14" s="422"/>
      <c r="V14" s="396" t="e">
        <f>IF(AND(#REF!="Alta",#REF!="Moderado"),CONCATENATE("R",#REF!),"")</f>
        <v>#REF!</v>
      </c>
      <c r="W14" s="397"/>
      <c r="X14" s="397" t="e">
        <f>IF(AND(#REF!="Alta",#REF!="Moderado"),CONCATENATE("R",#REF!),"")</f>
        <v>#REF!</v>
      </c>
      <c r="Y14" s="397"/>
      <c r="Z14" s="397" t="e">
        <f>IF(AND(#REF!="Alta",#REF!="Moderado"),CONCATENATE("R",#REF!),"")</f>
        <v>#REF!</v>
      </c>
      <c r="AA14" s="399"/>
      <c r="AB14" s="396" t="e">
        <f>IF(AND(#REF!="Alta",#REF!="Mayor"),CONCATENATE("R",#REF!),"")</f>
        <v>#REF!</v>
      </c>
      <c r="AC14" s="397"/>
      <c r="AD14" s="397" t="e">
        <f>IF(AND(#REF!="Alta",#REF!="Mayor"),CONCATENATE("R",#REF!),"")</f>
        <v>#REF!</v>
      </c>
      <c r="AE14" s="397"/>
      <c r="AF14" s="397" t="e">
        <f>IF(AND(#REF!="Alta",#REF!="Mayor"),CONCATENATE("R",#REF!),"")</f>
        <v>#REF!</v>
      </c>
      <c r="AG14" s="399"/>
      <c r="AH14" s="411" t="e">
        <f>IF(AND(#REF!="Alta",#REF!="Catastrófico"),CONCATENATE("R",#REF!),"")</f>
        <v>#REF!</v>
      </c>
      <c r="AI14" s="412"/>
      <c r="AJ14" s="412" t="e">
        <f>IF(AND(#REF!="Alta",#REF!="Catastrófico"),CONCATENATE("R",#REF!),"")</f>
        <v>#REF!</v>
      </c>
      <c r="AK14" s="412"/>
      <c r="AL14" s="412" t="e">
        <f>IF(AND(#REF!="Alta",#REF!="Catastrófico"),CONCATENATE("R",#REF!),"")</f>
        <v>#REF!</v>
      </c>
      <c r="AM14" s="413"/>
      <c r="AN14" s="71"/>
      <c r="AO14" s="358" t="s">
        <v>181</v>
      </c>
      <c r="AP14" s="359"/>
      <c r="AQ14" s="359"/>
      <c r="AR14" s="359"/>
      <c r="AS14" s="359"/>
      <c r="AT14" s="360"/>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347"/>
      <c r="C15" s="347"/>
      <c r="D15" s="348"/>
      <c r="E15" s="388"/>
      <c r="F15" s="389"/>
      <c r="G15" s="389"/>
      <c r="H15" s="389"/>
      <c r="I15" s="389"/>
      <c r="J15" s="414"/>
      <c r="K15" s="415"/>
      <c r="L15" s="415"/>
      <c r="M15" s="415"/>
      <c r="N15" s="415"/>
      <c r="O15" s="416"/>
      <c r="P15" s="414"/>
      <c r="Q15" s="415"/>
      <c r="R15" s="415"/>
      <c r="S15" s="415"/>
      <c r="T15" s="415"/>
      <c r="U15" s="416"/>
      <c r="V15" s="398"/>
      <c r="W15" s="394"/>
      <c r="X15" s="394"/>
      <c r="Y15" s="394"/>
      <c r="Z15" s="394"/>
      <c r="AA15" s="395"/>
      <c r="AB15" s="398"/>
      <c r="AC15" s="394"/>
      <c r="AD15" s="394"/>
      <c r="AE15" s="394"/>
      <c r="AF15" s="394"/>
      <c r="AG15" s="395"/>
      <c r="AH15" s="405"/>
      <c r="AI15" s="406"/>
      <c r="AJ15" s="406"/>
      <c r="AK15" s="406"/>
      <c r="AL15" s="406"/>
      <c r="AM15" s="407"/>
      <c r="AN15" s="71"/>
      <c r="AO15" s="361"/>
      <c r="AP15" s="362"/>
      <c r="AQ15" s="362"/>
      <c r="AR15" s="362"/>
      <c r="AS15" s="362"/>
      <c r="AT15" s="363"/>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347"/>
      <c r="C16" s="347"/>
      <c r="D16" s="348"/>
      <c r="E16" s="388"/>
      <c r="F16" s="389"/>
      <c r="G16" s="389"/>
      <c r="H16" s="389"/>
      <c r="I16" s="389"/>
      <c r="J16" s="414" t="e">
        <f>IF(AND(#REF!="Alta",#REF!="Leve"),CONCATENATE("R",#REF!),"")</f>
        <v>#REF!</v>
      </c>
      <c r="K16" s="415"/>
      <c r="L16" s="415" t="e">
        <f>IF(AND(#REF!="Alta",#REF!="Leve"),CONCATENATE("R",#REF!),"")</f>
        <v>#REF!</v>
      </c>
      <c r="M16" s="415"/>
      <c r="N16" s="415" t="e">
        <f>IF(AND(#REF!="Alta",#REF!="Leve"),CONCATENATE("R",#REF!),"")</f>
        <v>#REF!</v>
      </c>
      <c r="O16" s="416"/>
      <c r="P16" s="414" t="e">
        <f>IF(AND(#REF!="Alta",#REF!="Menor"),CONCATENATE("R",#REF!),"")</f>
        <v>#REF!</v>
      </c>
      <c r="Q16" s="415"/>
      <c r="R16" s="415" t="e">
        <f>IF(AND(#REF!="Alta",#REF!="Menor"),CONCATENATE("R",#REF!),"")</f>
        <v>#REF!</v>
      </c>
      <c r="S16" s="415"/>
      <c r="T16" s="415" t="e">
        <f>IF(AND(#REF!="Alta",#REF!="Menor"),CONCATENATE("R",#REF!),"")</f>
        <v>#REF!</v>
      </c>
      <c r="U16" s="416"/>
      <c r="V16" s="398" t="e">
        <f>IF(AND(#REF!="Alta",#REF!="Moderado"),CONCATENATE("R",#REF!),"")</f>
        <v>#REF!</v>
      </c>
      <c r="W16" s="394"/>
      <c r="X16" s="394" t="e">
        <f>IF(AND(#REF!="Alta",#REF!="Moderado"),CONCATENATE("R",#REF!),"")</f>
        <v>#REF!</v>
      </c>
      <c r="Y16" s="394"/>
      <c r="Z16" s="394" t="e">
        <f>IF(AND(#REF!="Alta",#REF!="Moderado"),CONCATENATE("R",#REF!),"")</f>
        <v>#REF!</v>
      </c>
      <c r="AA16" s="395"/>
      <c r="AB16" s="398" t="e">
        <f>IF(AND(#REF!="Alta",#REF!="Mayor"),CONCATENATE("R",#REF!),"")</f>
        <v>#REF!</v>
      </c>
      <c r="AC16" s="394"/>
      <c r="AD16" s="394" t="e">
        <f>IF(AND(#REF!="Alta",#REF!="Mayor"),CONCATENATE("R",#REF!),"")</f>
        <v>#REF!</v>
      </c>
      <c r="AE16" s="394"/>
      <c r="AF16" s="394" t="e">
        <f>IF(AND(#REF!="Alta",#REF!="Mayor"),CONCATENATE("R",#REF!),"")</f>
        <v>#REF!</v>
      </c>
      <c r="AG16" s="395"/>
      <c r="AH16" s="405" t="e">
        <f>IF(AND(#REF!="Alta",#REF!="Catastrófico"),CONCATENATE("R",#REF!),"")</f>
        <v>#REF!</v>
      </c>
      <c r="AI16" s="406"/>
      <c r="AJ16" s="406" t="e">
        <f>IF(AND(#REF!="Alta",#REF!="Catastrófico"),CONCATENATE("R",#REF!),"")</f>
        <v>#REF!</v>
      </c>
      <c r="AK16" s="406"/>
      <c r="AL16" s="406" t="e">
        <f>IF(AND(#REF!="Alta",#REF!="Catastrófico"),CONCATENATE("R",#REF!),"")</f>
        <v>#REF!</v>
      </c>
      <c r="AM16" s="407"/>
      <c r="AN16" s="71"/>
      <c r="AO16" s="361"/>
      <c r="AP16" s="362"/>
      <c r="AQ16" s="362"/>
      <c r="AR16" s="362"/>
      <c r="AS16" s="362"/>
      <c r="AT16" s="363"/>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347"/>
      <c r="C17" s="347"/>
      <c r="D17" s="348"/>
      <c r="E17" s="388"/>
      <c r="F17" s="389"/>
      <c r="G17" s="389"/>
      <c r="H17" s="389"/>
      <c r="I17" s="389"/>
      <c r="J17" s="414"/>
      <c r="K17" s="415"/>
      <c r="L17" s="415"/>
      <c r="M17" s="415"/>
      <c r="N17" s="415"/>
      <c r="O17" s="416"/>
      <c r="P17" s="414"/>
      <c r="Q17" s="415"/>
      <c r="R17" s="415"/>
      <c r="S17" s="415"/>
      <c r="T17" s="415"/>
      <c r="U17" s="416"/>
      <c r="V17" s="398"/>
      <c r="W17" s="394"/>
      <c r="X17" s="394"/>
      <c r="Y17" s="394"/>
      <c r="Z17" s="394"/>
      <c r="AA17" s="395"/>
      <c r="AB17" s="398"/>
      <c r="AC17" s="394"/>
      <c r="AD17" s="394"/>
      <c r="AE17" s="394"/>
      <c r="AF17" s="394"/>
      <c r="AG17" s="395"/>
      <c r="AH17" s="405"/>
      <c r="AI17" s="406"/>
      <c r="AJ17" s="406"/>
      <c r="AK17" s="406"/>
      <c r="AL17" s="406"/>
      <c r="AM17" s="407"/>
      <c r="AN17" s="71"/>
      <c r="AO17" s="361"/>
      <c r="AP17" s="362"/>
      <c r="AQ17" s="362"/>
      <c r="AR17" s="362"/>
      <c r="AS17" s="362"/>
      <c r="AT17" s="36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347"/>
      <c r="C18" s="347"/>
      <c r="D18" s="348"/>
      <c r="E18" s="388"/>
      <c r="F18" s="389"/>
      <c r="G18" s="389"/>
      <c r="H18" s="389"/>
      <c r="I18" s="389"/>
      <c r="J18" s="414" t="e">
        <f>IF(AND(#REF!="Alta",#REF!="Leve"),CONCATENATE("R",#REF!),"")</f>
        <v>#REF!</v>
      </c>
      <c r="K18" s="415"/>
      <c r="L18" s="415" t="e">
        <f>IF(AND(#REF!="Alta",#REF!="Leve"),CONCATENATE("R",#REF!),"")</f>
        <v>#REF!</v>
      </c>
      <c r="M18" s="415"/>
      <c r="N18" s="415" t="e">
        <f>IF(AND(#REF!="Alta",#REF!="Leve"),CONCATENATE("R",#REF!),"")</f>
        <v>#REF!</v>
      </c>
      <c r="O18" s="416"/>
      <c r="P18" s="414" t="e">
        <f>IF(AND(#REF!="Alta",#REF!="Menor"),CONCATENATE("R",#REF!),"")</f>
        <v>#REF!</v>
      </c>
      <c r="Q18" s="415"/>
      <c r="R18" s="415" t="e">
        <f>IF(AND(#REF!="Alta",#REF!="Menor"),CONCATENATE("R",#REF!),"")</f>
        <v>#REF!</v>
      </c>
      <c r="S18" s="415"/>
      <c r="T18" s="415" t="e">
        <f>IF(AND(#REF!="Alta",#REF!="Menor"),CONCATENATE("R",#REF!),"")</f>
        <v>#REF!</v>
      </c>
      <c r="U18" s="416"/>
      <c r="V18" s="398" t="e">
        <f>IF(AND(#REF!="Alta",#REF!="Moderado"),CONCATENATE("R",#REF!),"")</f>
        <v>#REF!</v>
      </c>
      <c r="W18" s="394"/>
      <c r="X18" s="394" t="e">
        <f>IF(AND(#REF!="Alta",#REF!="Moderado"),CONCATENATE("R",#REF!),"")</f>
        <v>#REF!</v>
      </c>
      <c r="Y18" s="394"/>
      <c r="Z18" s="394" t="e">
        <f>IF(AND(#REF!="Alta",#REF!="Moderado"),CONCATENATE("R",#REF!),"")</f>
        <v>#REF!</v>
      </c>
      <c r="AA18" s="395"/>
      <c r="AB18" s="398" t="e">
        <f>IF(AND(#REF!="Alta",#REF!="Mayor"),CONCATENATE("R",#REF!),"")</f>
        <v>#REF!</v>
      </c>
      <c r="AC18" s="394"/>
      <c r="AD18" s="394" t="e">
        <f>IF(AND(#REF!="Alta",#REF!="Mayor"),CONCATENATE("R",#REF!),"")</f>
        <v>#REF!</v>
      </c>
      <c r="AE18" s="394"/>
      <c r="AF18" s="394" t="e">
        <f>IF(AND(#REF!="Alta",#REF!="Mayor"),CONCATENATE("R",#REF!),"")</f>
        <v>#REF!</v>
      </c>
      <c r="AG18" s="395"/>
      <c r="AH18" s="405" t="e">
        <f>IF(AND(#REF!="Alta",#REF!="Catastrófico"),CONCATENATE("R",#REF!),"")</f>
        <v>#REF!</v>
      </c>
      <c r="AI18" s="406"/>
      <c r="AJ18" s="406" t="e">
        <f>IF(AND(#REF!="Alta",#REF!="Catastrófico"),CONCATENATE("R",#REF!),"")</f>
        <v>#REF!</v>
      </c>
      <c r="AK18" s="406"/>
      <c r="AL18" s="406" t="e">
        <f>IF(AND(#REF!="Alta",#REF!="Catastrófico"),CONCATENATE("R",#REF!),"")</f>
        <v>#REF!</v>
      </c>
      <c r="AM18" s="407"/>
      <c r="AN18" s="71"/>
      <c r="AO18" s="361"/>
      <c r="AP18" s="362"/>
      <c r="AQ18" s="362"/>
      <c r="AR18" s="362"/>
      <c r="AS18" s="362"/>
      <c r="AT18" s="36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347"/>
      <c r="C19" s="347"/>
      <c r="D19" s="348"/>
      <c r="E19" s="388"/>
      <c r="F19" s="389"/>
      <c r="G19" s="389"/>
      <c r="H19" s="389"/>
      <c r="I19" s="389"/>
      <c r="J19" s="414"/>
      <c r="K19" s="415"/>
      <c r="L19" s="415"/>
      <c r="M19" s="415"/>
      <c r="N19" s="415"/>
      <c r="O19" s="416"/>
      <c r="P19" s="414"/>
      <c r="Q19" s="415"/>
      <c r="R19" s="415"/>
      <c r="S19" s="415"/>
      <c r="T19" s="415"/>
      <c r="U19" s="416"/>
      <c r="V19" s="398"/>
      <c r="W19" s="394"/>
      <c r="X19" s="394"/>
      <c r="Y19" s="394"/>
      <c r="Z19" s="394"/>
      <c r="AA19" s="395"/>
      <c r="AB19" s="398"/>
      <c r="AC19" s="394"/>
      <c r="AD19" s="394"/>
      <c r="AE19" s="394"/>
      <c r="AF19" s="394"/>
      <c r="AG19" s="395"/>
      <c r="AH19" s="405"/>
      <c r="AI19" s="406"/>
      <c r="AJ19" s="406"/>
      <c r="AK19" s="406"/>
      <c r="AL19" s="406"/>
      <c r="AM19" s="407"/>
      <c r="AN19" s="71"/>
      <c r="AO19" s="361"/>
      <c r="AP19" s="362"/>
      <c r="AQ19" s="362"/>
      <c r="AR19" s="362"/>
      <c r="AS19" s="362"/>
      <c r="AT19" s="36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347"/>
      <c r="C20" s="347"/>
      <c r="D20" s="348"/>
      <c r="E20" s="388"/>
      <c r="F20" s="389"/>
      <c r="G20" s="389"/>
      <c r="H20" s="389"/>
      <c r="I20" s="389"/>
      <c r="J20" s="414" t="e">
        <f>IF(AND(#REF!="Alta",#REF!="Leve"),CONCATENATE("R",#REF!),"")</f>
        <v>#REF!</v>
      </c>
      <c r="K20" s="415"/>
      <c r="L20" s="415" t="e">
        <f>IF(AND(#REF!="Alta",#REF!="Leve"),CONCATENATE("R",#REF!),"")</f>
        <v>#REF!</v>
      </c>
      <c r="M20" s="415"/>
      <c r="N20" s="415" t="e">
        <f>IF(AND(#REF!="Alta",#REF!="Leve"),CONCATENATE("R",#REF!),"")</f>
        <v>#REF!</v>
      </c>
      <c r="O20" s="416"/>
      <c r="P20" s="414" t="e">
        <f>IF(AND(#REF!="Alta",#REF!="Menor"),CONCATENATE("R",#REF!),"")</f>
        <v>#REF!</v>
      </c>
      <c r="Q20" s="415"/>
      <c r="R20" s="415" t="e">
        <f>IF(AND(#REF!="Alta",#REF!="Menor"),CONCATENATE("R",#REF!),"")</f>
        <v>#REF!</v>
      </c>
      <c r="S20" s="415"/>
      <c r="T20" s="415" t="e">
        <f>IF(AND(#REF!="Alta",#REF!="Menor"),CONCATENATE("R",#REF!),"")</f>
        <v>#REF!</v>
      </c>
      <c r="U20" s="416"/>
      <c r="V20" s="398" t="e">
        <f>IF(AND(#REF!="Alta",#REF!="Moderado"),CONCATENATE("R",#REF!),"")</f>
        <v>#REF!</v>
      </c>
      <c r="W20" s="394"/>
      <c r="X20" s="394" t="e">
        <f>IF(AND(#REF!="Alta",#REF!="Moderado"),CONCATENATE("R",#REF!),"")</f>
        <v>#REF!</v>
      </c>
      <c r="Y20" s="394"/>
      <c r="Z20" s="394" t="e">
        <f>IF(AND(#REF!="Alta",#REF!="Moderado"),CONCATENATE("R",#REF!),"")</f>
        <v>#REF!</v>
      </c>
      <c r="AA20" s="395"/>
      <c r="AB20" s="398" t="e">
        <f>IF(AND(#REF!="Alta",#REF!="Mayor"),CONCATENATE("R",#REF!),"")</f>
        <v>#REF!</v>
      </c>
      <c r="AC20" s="394"/>
      <c r="AD20" s="394" t="e">
        <f>IF(AND(#REF!="Alta",#REF!="Mayor"),CONCATENATE("R",#REF!),"")</f>
        <v>#REF!</v>
      </c>
      <c r="AE20" s="394"/>
      <c r="AF20" s="394" t="e">
        <f>IF(AND(#REF!="Alta",#REF!="Mayor"),CONCATENATE("R",#REF!),"")</f>
        <v>#REF!</v>
      </c>
      <c r="AG20" s="395"/>
      <c r="AH20" s="405" t="e">
        <f>IF(AND(#REF!="Alta",#REF!="Catastrófico"),CONCATENATE("R",#REF!),"")</f>
        <v>#REF!</v>
      </c>
      <c r="AI20" s="406"/>
      <c r="AJ20" s="406" t="e">
        <f>IF(AND(#REF!="Alta",#REF!="Catastrófico"),CONCATENATE("R",#REF!),"")</f>
        <v>#REF!</v>
      </c>
      <c r="AK20" s="406"/>
      <c r="AL20" s="406" t="e">
        <f>IF(AND(#REF!="Alta",#REF!="Catastrófico"),CONCATENATE("R",#REF!),"")</f>
        <v>#REF!</v>
      </c>
      <c r="AM20" s="407"/>
      <c r="AN20" s="71"/>
      <c r="AO20" s="361"/>
      <c r="AP20" s="362"/>
      <c r="AQ20" s="362"/>
      <c r="AR20" s="362"/>
      <c r="AS20" s="362"/>
      <c r="AT20" s="36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347"/>
      <c r="C21" s="347"/>
      <c r="D21" s="348"/>
      <c r="E21" s="391"/>
      <c r="F21" s="392"/>
      <c r="G21" s="392"/>
      <c r="H21" s="392"/>
      <c r="I21" s="392"/>
      <c r="J21" s="417"/>
      <c r="K21" s="418"/>
      <c r="L21" s="418"/>
      <c r="M21" s="418"/>
      <c r="N21" s="418"/>
      <c r="O21" s="419"/>
      <c r="P21" s="417"/>
      <c r="Q21" s="418"/>
      <c r="R21" s="418"/>
      <c r="S21" s="418"/>
      <c r="T21" s="418"/>
      <c r="U21" s="419"/>
      <c r="V21" s="402"/>
      <c r="W21" s="403"/>
      <c r="X21" s="403"/>
      <c r="Y21" s="403"/>
      <c r="Z21" s="403"/>
      <c r="AA21" s="404"/>
      <c r="AB21" s="402"/>
      <c r="AC21" s="403"/>
      <c r="AD21" s="403"/>
      <c r="AE21" s="403"/>
      <c r="AF21" s="403"/>
      <c r="AG21" s="404"/>
      <c r="AH21" s="408"/>
      <c r="AI21" s="409"/>
      <c r="AJ21" s="409"/>
      <c r="AK21" s="409"/>
      <c r="AL21" s="409"/>
      <c r="AM21" s="410"/>
      <c r="AN21" s="71"/>
      <c r="AO21" s="364"/>
      <c r="AP21" s="365"/>
      <c r="AQ21" s="365"/>
      <c r="AR21" s="365"/>
      <c r="AS21" s="365"/>
      <c r="AT21" s="366"/>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347"/>
      <c r="C22" s="347"/>
      <c r="D22" s="348"/>
      <c r="E22" s="385" t="s">
        <v>182</v>
      </c>
      <c r="F22" s="386"/>
      <c r="G22" s="386"/>
      <c r="H22" s="386"/>
      <c r="I22" s="387"/>
      <c r="J22" s="420" t="e">
        <f>IF(AND(#REF!="Media",#REF!="Leve"),CONCATENATE("R",#REF!),"")</f>
        <v>#REF!</v>
      </c>
      <c r="K22" s="421"/>
      <c r="L22" s="421" t="e">
        <f>IF(AND(#REF!="Media",#REF!="Leve"),CONCATENATE("R",#REF!),"")</f>
        <v>#REF!</v>
      </c>
      <c r="M22" s="421"/>
      <c r="N22" s="421" t="e">
        <f>IF(AND(#REF!="Media",#REF!="Leve"),CONCATENATE("R",#REF!),"")</f>
        <v>#REF!</v>
      </c>
      <c r="O22" s="422"/>
      <c r="P22" s="420" t="e">
        <f>IF(AND(#REF!="Media",#REF!="Menor"),CONCATENATE("R",#REF!),"")</f>
        <v>#REF!</v>
      </c>
      <c r="Q22" s="421"/>
      <c r="R22" s="421" t="e">
        <f>IF(AND(#REF!="Media",#REF!="Menor"),CONCATENATE("R",#REF!),"")</f>
        <v>#REF!</v>
      </c>
      <c r="S22" s="421"/>
      <c r="T22" s="421" t="e">
        <f>IF(AND(#REF!="Media",#REF!="Menor"),CONCATENATE("R",#REF!),"")</f>
        <v>#REF!</v>
      </c>
      <c r="U22" s="422"/>
      <c r="V22" s="420" t="e">
        <f>IF(AND(#REF!="Media",#REF!="Moderado"),CONCATENATE("R",#REF!),"")</f>
        <v>#REF!</v>
      </c>
      <c r="W22" s="421"/>
      <c r="X22" s="421" t="e">
        <f>IF(AND(#REF!="Media",#REF!="Moderado"),CONCATENATE("R",#REF!),"")</f>
        <v>#REF!</v>
      </c>
      <c r="Y22" s="421"/>
      <c r="Z22" s="421" t="e">
        <f>IF(AND(#REF!="Media",#REF!="Moderado"),CONCATENATE("R",#REF!),"")</f>
        <v>#REF!</v>
      </c>
      <c r="AA22" s="422"/>
      <c r="AB22" s="396" t="e">
        <f>IF(AND(#REF!="Media",#REF!="Mayor"),CONCATENATE("R",#REF!),"")</f>
        <v>#REF!</v>
      </c>
      <c r="AC22" s="397"/>
      <c r="AD22" s="397" t="e">
        <f>IF(AND(#REF!="Media",#REF!="Mayor"),CONCATENATE("R",#REF!),"")</f>
        <v>#REF!</v>
      </c>
      <c r="AE22" s="397"/>
      <c r="AF22" s="397" t="e">
        <f>IF(AND(#REF!="Media",#REF!="Mayor"),CONCATENATE("R",#REF!),"")</f>
        <v>#REF!</v>
      </c>
      <c r="AG22" s="399"/>
      <c r="AH22" s="411" t="e">
        <f>IF(AND(#REF!="Media",#REF!="Catastrófico"),CONCATENATE("R",#REF!),"")</f>
        <v>#REF!</v>
      </c>
      <c r="AI22" s="412"/>
      <c r="AJ22" s="412" t="e">
        <f>IF(AND(#REF!="Media",#REF!="Catastrófico"),CONCATENATE("R",#REF!),"")</f>
        <v>#REF!</v>
      </c>
      <c r="AK22" s="412"/>
      <c r="AL22" s="412" t="e">
        <f>IF(AND(#REF!="Media",#REF!="Catastrófico"),CONCATENATE("R",#REF!),"")</f>
        <v>#REF!</v>
      </c>
      <c r="AM22" s="413"/>
      <c r="AN22" s="71"/>
      <c r="AO22" s="367" t="s">
        <v>183</v>
      </c>
      <c r="AP22" s="368"/>
      <c r="AQ22" s="368"/>
      <c r="AR22" s="368"/>
      <c r="AS22" s="368"/>
      <c r="AT22" s="369"/>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347"/>
      <c r="C23" s="347"/>
      <c r="D23" s="348"/>
      <c r="E23" s="388"/>
      <c r="F23" s="389"/>
      <c r="G23" s="389"/>
      <c r="H23" s="389"/>
      <c r="I23" s="390"/>
      <c r="J23" s="414"/>
      <c r="K23" s="415"/>
      <c r="L23" s="415"/>
      <c r="M23" s="415"/>
      <c r="N23" s="415"/>
      <c r="O23" s="416"/>
      <c r="P23" s="414"/>
      <c r="Q23" s="415"/>
      <c r="R23" s="415"/>
      <c r="S23" s="415"/>
      <c r="T23" s="415"/>
      <c r="U23" s="416"/>
      <c r="V23" s="414"/>
      <c r="W23" s="415"/>
      <c r="X23" s="415"/>
      <c r="Y23" s="415"/>
      <c r="Z23" s="415"/>
      <c r="AA23" s="416"/>
      <c r="AB23" s="398"/>
      <c r="AC23" s="394"/>
      <c r="AD23" s="394"/>
      <c r="AE23" s="394"/>
      <c r="AF23" s="394"/>
      <c r="AG23" s="395"/>
      <c r="AH23" s="405"/>
      <c r="AI23" s="406"/>
      <c r="AJ23" s="406"/>
      <c r="AK23" s="406"/>
      <c r="AL23" s="406"/>
      <c r="AM23" s="407"/>
      <c r="AN23" s="71"/>
      <c r="AO23" s="370"/>
      <c r="AP23" s="371"/>
      <c r="AQ23" s="371"/>
      <c r="AR23" s="371"/>
      <c r="AS23" s="371"/>
      <c r="AT23" s="372"/>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347"/>
      <c r="C24" s="347"/>
      <c r="D24" s="348"/>
      <c r="E24" s="388"/>
      <c r="F24" s="389"/>
      <c r="G24" s="389"/>
      <c r="H24" s="389"/>
      <c r="I24" s="390"/>
      <c r="J24" s="414" t="e">
        <f>IF(AND(#REF!="Media",#REF!="Leve"),CONCATENATE("R",#REF!),"")</f>
        <v>#REF!</v>
      </c>
      <c r="K24" s="415"/>
      <c r="L24" s="415" t="e">
        <f>IF(AND(#REF!="Media",#REF!="Leve"),CONCATENATE("R",#REF!),"")</f>
        <v>#REF!</v>
      </c>
      <c r="M24" s="415"/>
      <c r="N24" s="415" t="e">
        <f>IF(AND(#REF!="Media",#REF!="Leve"),CONCATENATE("R",#REF!),"")</f>
        <v>#REF!</v>
      </c>
      <c r="O24" s="416"/>
      <c r="P24" s="414" t="e">
        <f>IF(AND(#REF!="Media",#REF!="Menor"),CONCATENATE("R",#REF!),"")</f>
        <v>#REF!</v>
      </c>
      <c r="Q24" s="415"/>
      <c r="R24" s="415" t="e">
        <f>IF(AND(#REF!="Media",#REF!="Menor"),CONCATENATE("R",#REF!),"")</f>
        <v>#REF!</v>
      </c>
      <c r="S24" s="415"/>
      <c r="T24" s="415" t="e">
        <f>IF(AND(#REF!="Media",#REF!="Menor"),CONCATENATE("R",#REF!),"")</f>
        <v>#REF!</v>
      </c>
      <c r="U24" s="416"/>
      <c r="V24" s="414" t="e">
        <f>IF(AND(#REF!="Media",#REF!="Moderado"),CONCATENATE("R",#REF!),"")</f>
        <v>#REF!</v>
      </c>
      <c r="W24" s="415"/>
      <c r="X24" s="415" t="e">
        <f>IF(AND(#REF!="Media",#REF!="Moderado"),CONCATENATE("R",#REF!),"")</f>
        <v>#REF!</v>
      </c>
      <c r="Y24" s="415"/>
      <c r="Z24" s="415" t="e">
        <f>IF(AND(#REF!="Media",#REF!="Moderado"),CONCATENATE("R",#REF!),"")</f>
        <v>#REF!</v>
      </c>
      <c r="AA24" s="416"/>
      <c r="AB24" s="398" t="e">
        <f>IF(AND(#REF!="Media",#REF!="Mayor"),CONCATENATE("R",#REF!),"")</f>
        <v>#REF!</v>
      </c>
      <c r="AC24" s="394"/>
      <c r="AD24" s="394" t="e">
        <f>IF(AND(#REF!="Media",#REF!="Mayor"),CONCATENATE("R",#REF!),"")</f>
        <v>#REF!</v>
      </c>
      <c r="AE24" s="394"/>
      <c r="AF24" s="394" t="e">
        <f>IF(AND(#REF!="Media",#REF!="Mayor"),CONCATENATE("R",#REF!),"")</f>
        <v>#REF!</v>
      </c>
      <c r="AG24" s="395"/>
      <c r="AH24" s="405" t="e">
        <f>IF(AND(#REF!="Media",#REF!="Catastrófico"),CONCATENATE("R",#REF!),"")</f>
        <v>#REF!</v>
      </c>
      <c r="AI24" s="406"/>
      <c r="AJ24" s="406" t="e">
        <f>IF(AND(#REF!="Media",#REF!="Catastrófico"),CONCATENATE("R",#REF!),"")</f>
        <v>#REF!</v>
      </c>
      <c r="AK24" s="406"/>
      <c r="AL24" s="406" t="e">
        <f>IF(AND(#REF!="Media",#REF!="Catastrófico"),CONCATENATE("R",#REF!),"")</f>
        <v>#REF!</v>
      </c>
      <c r="AM24" s="407"/>
      <c r="AN24" s="71"/>
      <c r="AO24" s="370"/>
      <c r="AP24" s="371"/>
      <c r="AQ24" s="371"/>
      <c r="AR24" s="371"/>
      <c r="AS24" s="371"/>
      <c r="AT24" s="372"/>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347"/>
      <c r="C25" s="347"/>
      <c r="D25" s="348"/>
      <c r="E25" s="388"/>
      <c r="F25" s="389"/>
      <c r="G25" s="389"/>
      <c r="H25" s="389"/>
      <c r="I25" s="390"/>
      <c r="J25" s="414"/>
      <c r="K25" s="415"/>
      <c r="L25" s="415"/>
      <c r="M25" s="415"/>
      <c r="N25" s="415"/>
      <c r="O25" s="416"/>
      <c r="P25" s="414"/>
      <c r="Q25" s="415"/>
      <c r="R25" s="415"/>
      <c r="S25" s="415"/>
      <c r="T25" s="415"/>
      <c r="U25" s="416"/>
      <c r="V25" s="414"/>
      <c r="W25" s="415"/>
      <c r="X25" s="415"/>
      <c r="Y25" s="415"/>
      <c r="Z25" s="415"/>
      <c r="AA25" s="416"/>
      <c r="AB25" s="398"/>
      <c r="AC25" s="394"/>
      <c r="AD25" s="394"/>
      <c r="AE25" s="394"/>
      <c r="AF25" s="394"/>
      <c r="AG25" s="395"/>
      <c r="AH25" s="405"/>
      <c r="AI25" s="406"/>
      <c r="AJ25" s="406"/>
      <c r="AK25" s="406"/>
      <c r="AL25" s="406"/>
      <c r="AM25" s="407"/>
      <c r="AN25" s="71"/>
      <c r="AO25" s="370"/>
      <c r="AP25" s="371"/>
      <c r="AQ25" s="371"/>
      <c r="AR25" s="371"/>
      <c r="AS25" s="371"/>
      <c r="AT25" s="372"/>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347"/>
      <c r="C26" s="347"/>
      <c r="D26" s="348"/>
      <c r="E26" s="388"/>
      <c r="F26" s="389"/>
      <c r="G26" s="389"/>
      <c r="H26" s="389"/>
      <c r="I26" s="390"/>
      <c r="J26" s="414" t="e">
        <f>IF(AND(#REF!="Media",#REF!="Leve"),CONCATENATE("R",#REF!),"")</f>
        <v>#REF!</v>
      </c>
      <c r="K26" s="415"/>
      <c r="L26" s="415" t="e">
        <f>IF(AND(#REF!="Media",#REF!="Leve"),CONCATENATE("R",#REF!),"")</f>
        <v>#REF!</v>
      </c>
      <c r="M26" s="415"/>
      <c r="N26" s="415" t="e">
        <f>IF(AND(#REF!="Media",#REF!="Leve"),CONCATENATE("R",#REF!),"")</f>
        <v>#REF!</v>
      </c>
      <c r="O26" s="416"/>
      <c r="P26" s="414" t="e">
        <f>IF(AND(#REF!="Media",#REF!="Menor"),CONCATENATE("R",#REF!),"")</f>
        <v>#REF!</v>
      </c>
      <c r="Q26" s="415"/>
      <c r="R26" s="415" t="e">
        <f>IF(AND(#REF!="Media",#REF!="Menor"),CONCATENATE("R",#REF!),"")</f>
        <v>#REF!</v>
      </c>
      <c r="S26" s="415"/>
      <c r="T26" s="415" t="e">
        <f>IF(AND(#REF!="Media",#REF!="Menor"),CONCATENATE("R",#REF!),"")</f>
        <v>#REF!</v>
      </c>
      <c r="U26" s="416"/>
      <c r="V26" s="414" t="e">
        <f>IF(AND(#REF!="Media",#REF!="Moderado"),CONCATENATE("R",#REF!),"")</f>
        <v>#REF!</v>
      </c>
      <c r="W26" s="415"/>
      <c r="X26" s="415" t="e">
        <f>IF(AND(#REF!="Media",#REF!="Moderado"),CONCATENATE("R",#REF!),"")</f>
        <v>#REF!</v>
      </c>
      <c r="Y26" s="415"/>
      <c r="Z26" s="415" t="e">
        <f>IF(AND(#REF!="Media",#REF!="Moderado"),CONCATENATE("R",#REF!),"")</f>
        <v>#REF!</v>
      </c>
      <c r="AA26" s="416"/>
      <c r="AB26" s="398" t="e">
        <f>IF(AND(#REF!="Media",#REF!="Mayor"),CONCATENATE("R",#REF!),"")</f>
        <v>#REF!</v>
      </c>
      <c r="AC26" s="394"/>
      <c r="AD26" s="394" t="e">
        <f>IF(AND(#REF!="Media",#REF!="Mayor"),CONCATENATE("R",#REF!),"")</f>
        <v>#REF!</v>
      </c>
      <c r="AE26" s="394"/>
      <c r="AF26" s="394" t="e">
        <f>IF(AND(#REF!="Media",#REF!="Mayor"),CONCATENATE("R",#REF!),"")</f>
        <v>#REF!</v>
      </c>
      <c r="AG26" s="395"/>
      <c r="AH26" s="405" t="e">
        <f>IF(AND(#REF!="Media",#REF!="Catastrófico"),CONCATENATE("R",#REF!),"")</f>
        <v>#REF!</v>
      </c>
      <c r="AI26" s="406"/>
      <c r="AJ26" s="406" t="e">
        <f>IF(AND(#REF!="Media",#REF!="Catastrófico"),CONCATENATE("R",#REF!),"")</f>
        <v>#REF!</v>
      </c>
      <c r="AK26" s="406"/>
      <c r="AL26" s="406" t="e">
        <f>IF(AND(#REF!="Media",#REF!="Catastrófico"),CONCATENATE("R",#REF!),"")</f>
        <v>#REF!</v>
      </c>
      <c r="AM26" s="407"/>
      <c r="AN26" s="71"/>
      <c r="AO26" s="370"/>
      <c r="AP26" s="371"/>
      <c r="AQ26" s="371"/>
      <c r="AR26" s="371"/>
      <c r="AS26" s="371"/>
      <c r="AT26" s="372"/>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347"/>
      <c r="C27" s="347"/>
      <c r="D27" s="348"/>
      <c r="E27" s="388"/>
      <c r="F27" s="389"/>
      <c r="G27" s="389"/>
      <c r="H27" s="389"/>
      <c r="I27" s="390"/>
      <c r="J27" s="414"/>
      <c r="K27" s="415"/>
      <c r="L27" s="415"/>
      <c r="M27" s="415"/>
      <c r="N27" s="415"/>
      <c r="O27" s="416"/>
      <c r="P27" s="414"/>
      <c r="Q27" s="415"/>
      <c r="R27" s="415"/>
      <c r="S27" s="415"/>
      <c r="T27" s="415"/>
      <c r="U27" s="416"/>
      <c r="V27" s="414"/>
      <c r="W27" s="415"/>
      <c r="X27" s="415"/>
      <c r="Y27" s="415"/>
      <c r="Z27" s="415"/>
      <c r="AA27" s="416"/>
      <c r="AB27" s="398"/>
      <c r="AC27" s="394"/>
      <c r="AD27" s="394"/>
      <c r="AE27" s="394"/>
      <c r="AF27" s="394"/>
      <c r="AG27" s="395"/>
      <c r="AH27" s="405"/>
      <c r="AI27" s="406"/>
      <c r="AJ27" s="406"/>
      <c r="AK27" s="406"/>
      <c r="AL27" s="406"/>
      <c r="AM27" s="407"/>
      <c r="AN27" s="71"/>
      <c r="AO27" s="370"/>
      <c r="AP27" s="371"/>
      <c r="AQ27" s="371"/>
      <c r="AR27" s="371"/>
      <c r="AS27" s="371"/>
      <c r="AT27" s="372"/>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347"/>
      <c r="C28" s="347"/>
      <c r="D28" s="348"/>
      <c r="E28" s="388"/>
      <c r="F28" s="389"/>
      <c r="G28" s="389"/>
      <c r="H28" s="389"/>
      <c r="I28" s="390"/>
      <c r="J28" s="414" t="e">
        <f>IF(AND(#REF!="Media",#REF!="Leve"),CONCATENATE("R",#REF!),"")</f>
        <v>#REF!</v>
      </c>
      <c r="K28" s="415"/>
      <c r="L28" s="415" t="e">
        <f>IF(AND(#REF!="Media",#REF!="Leve"),CONCATENATE("R",#REF!),"")</f>
        <v>#REF!</v>
      </c>
      <c r="M28" s="415"/>
      <c r="N28" s="415" t="e">
        <f>IF(AND(#REF!="Media",#REF!="Leve"),CONCATENATE("R",#REF!),"")</f>
        <v>#REF!</v>
      </c>
      <c r="O28" s="416"/>
      <c r="P28" s="414" t="e">
        <f>IF(AND(#REF!="Media",#REF!="Menor"),CONCATENATE("R",#REF!),"")</f>
        <v>#REF!</v>
      </c>
      <c r="Q28" s="415"/>
      <c r="R28" s="415" t="e">
        <f>IF(AND(#REF!="Media",#REF!="Menor"),CONCATENATE("R",#REF!),"")</f>
        <v>#REF!</v>
      </c>
      <c r="S28" s="415"/>
      <c r="T28" s="415" t="e">
        <f>IF(AND(#REF!="Media",#REF!="Menor"),CONCATENATE("R",#REF!),"")</f>
        <v>#REF!</v>
      </c>
      <c r="U28" s="416"/>
      <c r="V28" s="414" t="e">
        <f>IF(AND(#REF!="Media",#REF!="Moderado"),CONCATENATE("R",#REF!),"")</f>
        <v>#REF!</v>
      </c>
      <c r="W28" s="415"/>
      <c r="X28" s="415" t="e">
        <f>IF(AND(#REF!="Media",#REF!="Moderado"),CONCATENATE("R",#REF!),"")</f>
        <v>#REF!</v>
      </c>
      <c r="Y28" s="415"/>
      <c r="Z28" s="415" t="e">
        <f>IF(AND(#REF!="Media",#REF!="Moderado"),CONCATENATE("R",#REF!),"")</f>
        <v>#REF!</v>
      </c>
      <c r="AA28" s="416"/>
      <c r="AB28" s="398" t="e">
        <f>IF(AND(#REF!="Media",#REF!="Mayor"),CONCATENATE("R",#REF!),"")</f>
        <v>#REF!</v>
      </c>
      <c r="AC28" s="394"/>
      <c r="AD28" s="394" t="e">
        <f>IF(AND(#REF!="Media",#REF!="Mayor"),CONCATENATE("R",#REF!),"")</f>
        <v>#REF!</v>
      </c>
      <c r="AE28" s="394"/>
      <c r="AF28" s="394" t="e">
        <f>IF(AND(#REF!="Media",#REF!="Mayor"),CONCATENATE("R",#REF!),"")</f>
        <v>#REF!</v>
      </c>
      <c r="AG28" s="395"/>
      <c r="AH28" s="405" t="e">
        <f>IF(AND(#REF!="Media",#REF!="Catastrófico"),CONCATENATE("R",#REF!),"")</f>
        <v>#REF!</v>
      </c>
      <c r="AI28" s="406"/>
      <c r="AJ28" s="406" t="e">
        <f>IF(AND(#REF!="Media",#REF!="Catastrófico"),CONCATENATE("R",#REF!),"")</f>
        <v>#REF!</v>
      </c>
      <c r="AK28" s="406"/>
      <c r="AL28" s="406" t="e">
        <f>IF(AND(#REF!="Media",#REF!="Catastrófico"),CONCATENATE("R",#REF!),"")</f>
        <v>#REF!</v>
      </c>
      <c r="AM28" s="407"/>
      <c r="AN28" s="71"/>
      <c r="AO28" s="370"/>
      <c r="AP28" s="371"/>
      <c r="AQ28" s="371"/>
      <c r="AR28" s="371"/>
      <c r="AS28" s="371"/>
      <c r="AT28" s="372"/>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347"/>
      <c r="C29" s="347"/>
      <c r="D29" s="348"/>
      <c r="E29" s="391"/>
      <c r="F29" s="392"/>
      <c r="G29" s="392"/>
      <c r="H29" s="392"/>
      <c r="I29" s="393"/>
      <c r="J29" s="414"/>
      <c r="K29" s="415"/>
      <c r="L29" s="415"/>
      <c r="M29" s="415"/>
      <c r="N29" s="415"/>
      <c r="O29" s="416"/>
      <c r="P29" s="417"/>
      <c r="Q29" s="418"/>
      <c r="R29" s="418"/>
      <c r="S29" s="418"/>
      <c r="T29" s="418"/>
      <c r="U29" s="419"/>
      <c r="V29" s="417"/>
      <c r="W29" s="418"/>
      <c r="X29" s="418"/>
      <c r="Y29" s="418"/>
      <c r="Z29" s="418"/>
      <c r="AA29" s="419"/>
      <c r="AB29" s="402"/>
      <c r="AC29" s="403"/>
      <c r="AD29" s="403"/>
      <c r="AE29" s="403"/>
      <c r="AF29" s="403"/>
      <c r="AG29" s="404"/>
      <c r="AH29" s="408"/>
      <c r="AI29" s="409"/>
      <c r="AJ29" s="409"/>
      <c r="AK29" s="409"/>
      <c r="AL29" s="409"/>
      <c r="AM29" s="410"/>
      <c r="AN29" s="71"/>
      <c r="AO29" s="373"/>
      <c r="AP29" s="374"/>
      <c r="AQ29" s="374"/>
      <c r="AR29" s="374"/>
      <c r="AS29" s="374"/>
      <c r="AT29" s="375"/>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347"/>
      <c r="C30" s="347"/>
      <c r="D30" s="348"/>
      <c r="E30" s="385" t="s">
        <v>184</v>
      </c>
      <c r="F30" s="386"/>
      <c r="G30" s="386"/>
      <c r="H30" s="386"/>
      <c r="I30" s="386"/>
      <c r="J30" s="429" t="e">
        <f>IF(AND(#REF!="Baja",#REF!="Leve"),CONCATENATE("R",#REF!),"")</f>
        <v>#REF!</v>
      </c>
      <c r="K30" s="430"/>
      <c r="L30" s="430" t="e">
        <f>IF(AND(#REF!="Baja",#REF!="Leve"),CONCATENATE("R",#REF!),"")</f>
        <v>#REF!</v>
      </c>
      <c r="M30" s="430"/>
      <c r="N30" s="430" t="e">
        <f>IF(AND(#REF!="Baja",#REF!="Leve"),CONCATENATE("R",#REF!),"")</f>
        <v>#REF!</v>
      </c>
      <c r="O30" s="431"/>
      <c r="P30" s="421" t="e">
        <f>IF(AND(#REF!="Baja",#REF!="Menor"),CONCATENATE("R",#REF!),"")</f>
        <v>#REF!</v>
      </c>
      <c r="Q30" s="421"/>
      <c r="R30" s="421" t="e">
        <f>IF(AND(#REF!="Baja",#REF!="Menor"),CONCATENATE("R",#REF!),"")</f>
        <v>#REF!</v>
      </c>
      <c r="S30" s="421"/>
      <c r="T30" s="421" t="e">
        <f>IF(AND(#REF!="Baja",#REF!="Menor"),CONCATENATE("R",#REF!),"")</f>
        <v>#REF!</v>
      </c>
      <c r="U30" s="422"/>
      <c r="V30" s="420" t="e">
        <f>IF(AND(#REF!="Baja",#REF!="Moderado"),CONCATENATE("R",#REF!),"")</f>
        <v>#REF!</v>
      </c>
      <c r="W30" s="421"/>
      <c r="X30" s="421" t="e">
        <f>IF(AND(#REF!="Baja",#REF!="Moderado"),CONCATENATE("R",#REF!),"")</f>
        <v>#REF!</v>
      </c>
      <c r="Y30" s="421"/>
      <c r="Z30" s="421" t="e">
        <f>IF(AND(#REF!="Baja",#REF!="Moderado"),CONCATENATE("R",#REF!),"")</f>
        <v>#REF!</v>
      </c>
      <c r="AA30" s="422"/>
      <c r="AB30" s="396" t="e">
        <f>IF(AND(#REF!="Baja",#REF!="Mayor"),CONCATENATE("R",#REF!),"")</f>
        <v>#REF!</v>
      </c>
      <c r="AC30" s="397"/>
      <c r="AD30" s="397" t="e">
        <f>IF(AND(#REF!="Baja",#REF!="Mayor"),CONCATENATE("R",#REF!),"")</f>
        <v>#REF!</v>
      </c>
      <c r="AE30" s="397"/>
      <c r="AF30" s="397" t="e">
        <f>IF(AND(#REF!="Baja",#REF!="Mayor"),CONCATENATE("R",#REF!),"")</f>
        <v>#REF!</v>
      </c>
      <c r="AG30" s="399"/>
      <c r="AH30" s="411" t="e">
        <f>IF(AND(#REF!="Baja",#REF!="Catastrófico"),CONCATENATE("R",#REF!),"")</f>
        <v>#REF!</v>
      </c>
      <c r="AI30" s="412"/>
      <c r="AJ30" s="412" t="e">
        <f>IF(AND(#REF!="Baja",#REF!="Catastrófico"),CONCATENATE("R",#REF!),"")</f>
        <v>#REF!</v>
      </c>
      <c r="AK30" s="412"/>
      <c r="AL30" s="412" t="e">
        <f>IF(AND(#REF!="Baja",#REF!="Catastrófico"),CONCATENATE("R",#REF!),"")</f>
        <v>#REF!</v>
      </c>
      <c r="AM30" s="413"/>
      <c r="AN30" s="71"/>
      <c r="AO30" s="376" t="s">
        <v>185</v>
      </c>
      <c r="AP30" s="377"/>
      <c r="AQ30" s="377"/>
      <c r="AR30" s="377"/>
      <c r="AS30" s="377"/>
      <c r="AT30" s="378"/>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347"/>
      <c r="C31" s="347"/>
      <c r="D31" s="348"/>
      <c r="E31" s="388"/>
      <c r="F31" s="389"/>
      <c r="G31" s="389"/>
      <c r="H31" s="389"/>
      <c r="I31" s="389"/>
      <c r="J31" s="425"/>
      <c r="K31" s="423"/>
      <c r="L31" s="423"/>
      <c r="M31" s="423"/>
      <c r="N31" s="423"/>
      <c r="O31" s="424"/>
      <c r="P31" s="415"/>
      <c r="Q31" s="415"/>
      <c r="R31" s="415"/>
      <c r="S31" s="415"/>
      <c r="T31" s="415"/>
      <c r="U31" s="416"/>
      <c r="V31" s="414"/>
      <c r="W31" s="415"/>
      <c r="X31" s="415"/>
      <c r="Y31" s="415"/>
      <c r="Z31" s="415"/>
      <c r="AA31" s="416"/>
      <c r="AB31" s="398"/>
      <c r="AC31" s="394"/>
      <c r="AD31" s="394"/>
      <c r="AE31" s="394"/>
      <c r="AF31" s="394"/>
      <c r="AG31" s="395"/>
      <c r="AH31" s="405"/>
      <c r="AI31" s="406"/>
      <c r="AJ31" s="406"/>
      <c r="AK31" s="406"/>
      <c r="AL31" s="406"/>
      <c r="AM31" s="407"/>
      <c r="AN31" s="71"/>
      <c r="AO31" s="379"/>
      <c r="AP31" s="380"/>
      <c r="AQ31" s="380"/>
      <c r="AR31" s="380"/>
      <c r="AS31" s="380"/>
      <c r="AT31" s="38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347"/>
      <c r="C32" s="347"/>
      <c r="D32" s="348"/>
      <c r="E32" s="388"/>
      <c r="F32" s="389"/>
      <c r="G32" s="389"/>
      <c r="H32" s="389"/>
      <c r="I32" s="389"/>
      <c r="J32" s="425" t="e">
        <f>IF(AND(#REF!="Baja",#REF!="Leve"),CONCATENATE("R",#REF!),"")</f>
        <v>#REF!</v>
      </c>
      <c r="K32" s="423"/>
      <c r="L32" s="423" t="e">
        <f>IF(AND(#REF!="Baja",#REF!="Leve"),CONCATENATE("R",#REF!),"")</f>
        <v>#REF!</v>
      </c>
      <c r="M32" s="423"/>
      <c r="N32" s="423" t="e">
        <f>IF(AND(#REF!="Baja",#REF!="Leve"),CONCATENATE("R",#REF!),"")</f>
        <v>#REF!</v>
      </c>
      <c r="O32" s="424"/>
      <c r="P32" s="415" t="e">
        <f>IF(AND(#REF!="Baja",#REF!="Menor"),CONCATENATE("R",#REF!),"")</f>
        <v>#REF!</v>
      </c>
      <c r="Q32" s="415"/>
      <c r="R32" s="415" t="e">
        <f>IF(AND(#REF!="Baja",#REF!="Menor"),CONCATENATE("R",#REF!),"")</f>
        <v>#REF!</v>
      </c>
      <c r="S32" s="415"/>
      <c r="T32" s="415" t="e">
        <f>IF(AND(#REF!="Baja",#REF!="Menor"),CONCATENATE("R",#REF!),"")</f>
        <v>#REF!</v>
      </c>
      <c r="U32" s="416"/>
      <c r="V32" s="414" t="e">
        <f>IF(AND(#REF!="Baja",#REF!="Moderado"),CONCATENATE("R",#REF!),"")</f>
        <v>#REF!</v>
      </c>
      <c r="W32" s="415"/>
      <c r="X32" s="415" t="e">
        <f>IF(AND(#REF!="Baja",#REF!="Moderado"),CONCATENATE("R",#REF!),"")</f>
        <v>#REF!</v>
      </c>
      <c r="Y32" s="415"/>
      <c r="Z32" s="415" t="e">
        <f>IF(AND(#REF!="Baja",#REF!="Moderado"),CONCATENATE("R",#REF!),"")</f>
        <v>#REF!</v>
      </c>
      <c r="AA32" s="416"/>
      <c r="AB32" s="398" t="e">
        <f>IF(AND(#REF!="Baja",#REF!="Mayor"),CONCATENATE("R",#REF!),"")</f>
        <v>#REF!</v>
      </c>
      <c r="AC32" s="394"/>
      <c r="AD32" s="394" t="e">
        <f>IF(AND(#REF!="Baja",#REF!="Mayor"),CONCATENATE("R",#REF!),"")</f>
        <v>#REF!</v>
      </c>
      <c r="AE32" s="394"/>
      <c r="AF32" s="394" t="e">
        <f>IF(AND(#REF!="Baja",#REF!="Mayor"),CONCATENATE("R",#REF!),"")</f>
        <v>#REF!</v>
      </c>
      <c r="AG32" s="395"/>
      <c r="AH32" s="405" t="e">
        <f>IF(AND(#REF!="Baja",#REF!="Catastrófico"),CONCATENATE("R",#REF!),"")</f>
        <v>#REF!</v>
      </c>
      <c r="AI32" s="406"/>
      <c r="AJ32" s="406" t="e">
        <f>IF(AND(#REF!="Baja",#REF!="Catastrófico"),CONCATENATE("R",#REF!),"")</f>
        <v>#REF!</v>
      </c>
      <c r="AK32" s="406"/>
      <c r="AL32" s="406" t="e">
        <f>IF(AND(#REF!="Baja",#REF!="Catastrófico"),CONCATENATE("R",#REF!),"")</f>
        <v>#REF!</v>
      </c>
      <c r="AM32" s="407"/>
      <c r="AN32" s="71"/>
      <c r="AO32" s="379"/>
      <c r="AP32" s="380"/>
      <c r="AQ32" s="380"/>
      <c r="AR32" s="380"/>
      <c r="AS32" s="380"/>
      <c r="AT32" s="38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347"/>
      <c r="C33" s="347"/>
      <c r="D33" s="348"/>
      <c r="E33" s="388"/>
      <c r="F33" s="389"/>
      <c r="G33" s="389"/>
      <c r="H33" s="389"/>
      <c r="I33" s="389"/>
      <c r="J33" s="425"/>
      <c r="K33" s="423"/>
      <c r="L33" s="423"/>
      <c r="M33" s="423"/>
      <c r="N33" s="423"/>
      <c r="O33" s="424"/>
      <c r="P33" s="415"/>
      <c r="Q33" s="415"/>
      <c r="R33" s="415"/>
      <c r="S33" s="415"/>
      <c r="T33" s="415"/>
      <c r="U33" s="416"/>
      <c r="V33" s="414"/>
      <c r="W33" s="415"/>
      <c r="X33" s="415"/>
      <c r="Y33" s="415"/>
      <c r="Z33" s="415"/>
      <c r="AA33" s="416"/>
      <c r="AB33" s="398"/>
      <c r="AC33" s="394"/>
      <c r="AD33" s="394"/>
      <c r="AE33" s="394"/>
      <c r="AF33" s="394"/>
      <c r="AG33" s="395"/>
      <c r="AH33" s="405"/>
      <c r="AI33" s="406"/>
      <c r="AJ33" s="406"/>
      <c r="AK33" s="406"/>
      <c r="AL33" s="406"/>
      <c r="AM33" s="407"/>
      <c r="AN33" s="71"/>
      <c r="AO33" s="379"/>
      <c r="AP33" s="380"/>
      <c r="AQ33" s="380"/>
      <c r="AR33" s="380"/>
      <c r="AS33" s="380"/>
      <c r="AT33" s="38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347"/>
      <c r="C34" s="347"/>
      <c r="D34" s="348"/>
      <c r="E34" s="388"/>
      <c r="F34" s="389"/>
      <c r="G34" s="389"/>
      <c r="H34" s="389"/>
      <c r="I34" s="389"/>
      <c r="J34" s="425" t="e">
        <f>IF(AND(#REF!="Baja",#REF!="Leve"),CONCATENATE("R",#REF!),"")</f>
        <v>#REF!</v>
      </c>
      <c r="K34" s="423"/>
      <c r="L34" s="423" t="e">
        <f>IF(AND(#REF!="Baja",#REF!="Leve"),CONCATENATE("R",#REF!),"")</f>
        <v>#REF!</v>
      </c>
      <c r="M34" s="423"/>
      <c r="N34" s="423" t="e">
        <f>IF(AND(#REF!="Baja",#REF!="Leve"),CONCATENATE("R",#REF!),"")</f>
        <v>#REF!</v>
      </c>
      <c r="O34" s="424"/>
      <c r="P34" s="415" t="e">
        <f>IF(AND(#REF!="Baja",#REF!="Menor"),CONCATENATE("R",#REF!),"")</f>
        <v>#REF!</v>
      </c>
      <c r="Q34" s="415"/>
      <c r="R34" s="415" t="e">
        <f>IF(AND(#REF!="Baja",#REF!="Menor"),CONCATENATE("R",#REF!),"")</f>
        <v>#REF!</v>
      </c>
      <c r="S34" s="415"/>
      <c r="T34" s="415" t="e">
        <f>IF(AND(#REF!="Baja",#REF!="Menor"),CONCATENATE("R",#REF!),"")</f>
        <v>#REF!</v>
      </c>
      <c r="U34" s="416"/>
      <c r="V34" s="414" t="e">
        <f>IF(AND(#REF!="Baja",#REF!="Moderado"),CONCATENATE("R",#REF!),"")</f>
        <v>#REF!</v>
      </c>
      <c r="W34" s="415"/>
      <c r="X34" s="415" t="e">
        <f>IF(AND(#REF!="Baja",#REF!="Moderado"),CONCATENATE("R",#REF!),"")</f>
        <v>#REF!</v>
      </c>
      <c r="Y34" s="415"/>
      <c r="Z34" s="415" t="e">
        <f>IF(AND(#REF!="Baja",#REF!="Moderado"),CONCATENATE("R",#REF!),"")</f>
        <v>#REF!</v>
      </c>
      <c r="AA34" s="416"/>
      <c r="AB34" s="398" t="e">
        <f>IF(AND(#REF!="Baja",#REF!="Mayor"),CONCATENATE("R",#REF!),"")</f>
        <v>#REF!</v>
      </c>
      <c r="AC34" s="394"/>
      <c r="AD34" s="394" t="e">
        <f>IF(AND(#REF!="Baja",#REF!="Mayor"),CONCATENATE("R",#REF!),"")</f>
        <v>#REF!</v>
      </c>
      <c r="AE34" s="394"/>
      <c r="AF34" s="394" t="e">
        <f>IF(AND(#REF!="Baja",#REF!="Mayor"),CONCATENATE("R",#REF!),"")</f>
        <v>#REF!</v>
      </c>
      <c r="AG34" s="395"/>
      <c r="AH34" s="405" t="e">
        <f>IF(AND(#REF!="Baja",#REF!="Catastrófico"),CONCATENATE("R",#REF!),"")</f>
        <v>#REF!</v>
      </c>
      <c r="AI34" s="406"/>
      <c r="AJ34" s="406" t="e">
        <f>IF(AND(#REF!="Baja",#REF!="Catastrófico"),CONCATENATE("R",#REF!),"")</f>
        <v>#REF!</v>
      </c>
      <c r="AK34" s="406"/>
      <c r="AL34" s="406" t="e">
        <f>IF(AND(#REF!="Baja",#REF!="Catastrófico"),CONCATENATE("R",#REF!),"")</f>
        <v>#REF!</v>
      </c>
      <c r="AM34" s="407"/>
      <c r="AN34" s="71"/>
      <c r="AO34" s="379"/>
      <c r="AP34" s="380"/>
      <c r="AQ34" s="380"/>
      <c r="AR34" s="380"/>
      <c r="AS34" s="380"/>
      <c r="AT34" s="38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347"/>
      <c r="C35" s="347"/>
      <c r="D35" s="348"/>
      <c r="E35" s="388"/>
      <c r="F35" s="389"/>
      <c r="G35" s="389"/>
      <c r="H35" s="389"/>
      <c r="I35" s="389"/>
      <c r="J35" s="425"/>
      <c r="K35" s="423"/>
      <c r="L35" s="423"/>
      <c r="M35" s="423"/>
      <c r="N35" s="423"/>
      <c r="O35" s="424"/>
      <c r="P35" s="415"/>
      <c r="Q35" s="415"/>
      <c r="R35" s="415"/>
      <c r="S35" s="415"/>
      <c r="T35" s="415"/>
      <c r="U35" s="416"/>
      <c r="V35" s="414"/>
      <c r="W35" s="415"/>
      <c r="X35" s="415"/>
      <c r="Y35" s="415"/>
      <c r="Z35" s="415"/>
      <c r="AA35" s="416"/>
      <c r="AB35" s="398"/>
      <c r="AC35" s="394"/>
      <c r="AD35" s="394"/>
      <c r="AE35" s="394"/>
      <c r="AF35" s="394"/>
      <c r="AG35" s="395"/>
      <c r="AH35" s="405"/>
      <c r="AI35" s="406"/>
      <c r="AJ35" s="406"/>
      <c r="AK35" s="406"/>
      <c r="AL35" s="406"/>
      <c r="AM35" s="407"/>
      <c r="AN35" s="71"/>
      <c r="AO35" s="379"/>
      <c r="AP35" s="380"/>
      <c r="AQ35" s="380"/>
      <c r="AR35" s="380"/>
      <c r="AS35" s="380"/>
      <c r="AT35" s="38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347"/>
      <c r="C36" s="347"/>
      <c r="D36" s="348"/>
      <c r="E36" s="388"/>
      <c r="F36" s="389"/>
      <c r="G36" s="389"/>
      <c r="H36" s="389"/>
      <c r="I36" s="389"/>
      <c r="J36" s="425" t="e">
        <f>IF(AND(#REF!="Baja",#REF!="Leve"),CONCATENATE("R",#REF!),"")</f>
        <v>#REF!</v>
      </c>
      <c r="K36" s="423"/>
      <c r="L36" s="423" t="e">
        <f>IF(AND(#REF!="Baja",#REF!="Leve"),CONCATENATE("R",#REF!),"")</f>
        <v>#REF!</v>
      </c>
      <c r="M36" s="423"/>
      <c r="N36" s="423" t="e">
        <f>IF(AND(#REF!="Baja",#REF!="Leve"),CONCATENATE("R",#REF!),"")</f>
        <v>#REF!</v>
      </c>
      <c r="O36" s="424"/>
      <c r="P36" s="415" t="e">
        <f>IF(AND(#REF!="Baja",#REF!="Menor"),CONCATENATE("R",#REF!),"")</f>
        <v>#REF!</v>
      </c>
      <c r="Q36" s="415"/>
      <c r="R36" s="415" t="e">
        <f>IF(AND(#REF!="Baja",#REF!="Menor"),CONCATENATE("R",#REF!),"")</f>
        <v>#REF!</v>
      </c>
      <c r="S36" s="415"/>
      <c r="T36" s="415" t="e">
        <f>IF(AND(#REF!="Baja",#REF!="Menor"),CONCATENATE("R",#REF!),"")</f>
        <v>#REF!</v>
      </c>
      <c r="U36" s="416"/>
      <c r="V36" s="414" t="e">
        <f>IF(AND(#REF!="Baja",#REF!="Moderado"),CONCATENATE("R",#REF!),"")</f>
        <v>#REF!</v>
      </c>
      <c r="W36" s="415"/>
      <c r="X36" s="415" t="e">
        <f>IF(AND(#REF!="Baja",#REF!="Moderado"),CONCATENATE("R",#REF!),"")</f>
        <v>#REF!</v>
      </c>
      <c r="Y36" s="415"/>
      <c r="Z36" s="415" t="e">
        <f>IF(AND(#REF!="Baja",#REF!="Moderado"),CONCATENATE("R",#REF!),"")</f>
        <v>#REF!</v>
      </c>
      <c r="AA36" s="416"/>
      <c r="AB36" s="398" t="e">
        <f>IF(AND(#REF!="Baja",#REF!="Mayor"),CONCATENATE("R",#REF!),"")</f>
        <v>#REF!</v>
      </c>
      <c r="AC36" s="394"/>
      <c r="AD36" s="394" t="e">
        <f>IF(AND(#REF!="Baja",#REF!="Mayor"),CONCATENATE("R",#REF!),"")</f>
        <v>#REF!</v>
      </c>
      <c r="AE36" s="394"/>
      <c r="AF36" s="394" t="e">
        <f>IF(AND(#REF!="Baja",#REF!="Mayor"),CONCATENATE("R",#REF!),"")</f>
        <v>#REF!</v>
      </c>
      <c r="AG36" s="395"/>
      <c r="AH36" s="405" t="e">
        <f>IF(AND(#REF!="Baja",#REF!="Catastrófico"),CONCATENATE("R",#REF!),"")</f>
        <v>#REF!</v>
      </c>
      <c r="AI36" s="406"/>
      <c r="AJ36" s="406" t="e">
        <f>IF(AND(#REF!="Baja",#REF!="Catastrófico"),CONCATENATE("R",#REF!),"")</f>
        <v>#REF!</v>
      </c>
      <c r="AK36" s="406"/>
      <c r="AL36" s="406" t="e">
        <f>IF(AND(#REF!="Baja",#REF!="Catastrófico"),CONCATENATE("R",#REF!),"")</f>
        <v>#REF!</v>
      </c>
      <c r="AM36" s="407"/>
      <c r="AN36" s="71"/>
      <c r="AO36" s="379"/>
      <c r="AP36" s="380"/>
      <c r="AQ36" s="380"/>
      <c r="AR36" s="380"/>
      <c r="AS36" s="380"/>
      <c r="AT36" s="38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347"/>
      <c r="C37" s="347"/>
      <c r="D37" s="348"/>
      <c r="E37" s="391"/>
      <c r="F37" s="392"/>
      <c r="G37" s="392"/>
      <c r="H37" s="392"/>
      <c r="I37" s="392"/>
      <c r="J37" s="426"/>
      <c r="K37" s="427"/>
      <c r="L37" s="427"/>
      <c r="M37" s="427"/>
      <c r="N37" s="427"/>
      <c r="O37" s="428"/>
      <c r="P37" s="418"/>
      <c r="Q37" s="418"/>
      <c r="R37" s="418"/>
      <c r="S37" s="418"/>
      <c r="T37" s="418"/>
      <c r="U37" s="419"/>
      <c r="V37" s="417"/>
      <c r="W37" s="418"/>
      <c r="X37" s="418"/>
      <c r="Y37" s="418"/>
      <c r="Z37" s="418"/>
      <c r="AA37" s="419"/>
      <c r="AB37" s="402"/>
      <c r="AC37" s="403"/>
      <c r="AD37" s="403"/>
      <c r="AE37" s="403"/>
      <c r="AF37" s="403"/>
      <c r="AG37" s="404"/>
      <c r="AH37" s="408"/>
      <c r="AI37" s="409"/>
      <c r="AJ37" s="409"/>
      <c r="AK37" s="409"/>
      <c r="AL37" s="409"/>
      <c r="AM37" s="410"/>
      <c r="AN37" s="71"/>
      <c r="AO37" s="382"/>
      <c r="AP37" s="383"/>
      <c r="AQ37" s="383"/>
      <c r="AR37" s="383"/>
      <c r="AS37" s="383"/>
      <c r="AT37" s="38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347"/>
      <c r="C38" s="347"/>
      <c r="D38" s="348"/>
      <c r="E38" s="385" t="s">
        <v>186</v>
      </c>
      <c r="F38" s="386"/>
      <c r="G38" s="386"/>
      <c r="H38" s="386"/>
      <c r="I38" s="387"/>
      <c r="J38" s="429" t="e">
        <f>IF(AND(#REF!="Muy Baja",#REF!="Leve"),CONCATENATE("R",#REF!),"")</f>
        <v>#REF!</v>
      </c>
      <c r="K38" s="430"/>
      <c r="L38" s="430" t="e">
        <f>IF(AND(#REF!="Muy Baja",#REF!="Leve"),CONCATENATE("R",#REF!),"")</f>
        <v>#REF!</v>
      </c>
      <c r="M38" s="430"/>
      <c r="N38" s="430" t="e">
        <f>IF(AND(#REF!="Muy Baja",#REF!="Leve"),CONCATENATE("R",#REF!),"")</f>
        <v>#REF!</v>
      </c>
      <c r="O38" s="431"/>
      <c r="P38" s="429" t="e">
        <f>IF(AND(#REF!="Muy Baja",#REF!="Menor"),CONCATENATE("R",#REF!),"")</f>
        <v>#REF!</v>
      </c>
      <c r="Q38" s="430"/>
      <c r="R38" s="430" t="e">
        <f>IF(AND(#REF!="Muy Baja",#REF!="Menor"),CONCATENATE("R",#REF!),"")</f>
        <v>#REF!</v>
      </c>
      <c r="S38" s="430"/>
      <c r="T38" s="430" t="e">
        <f>IF(AND(#REF!="Muy Baja",#REF!="Menor"),CONCATENATE("R",#REF!),"")</f>
        <v>#REF!</v>
      </c>
      <c r="U38" s="431"/>
      <c r="V38" s="420" t="e">
        <f>IF(AND(#REF!="Muy Baja",#REF!="Moderado"),CONCATENATE("R",#REF!),"")</f>
        <v>#REF!</v>
      </c>
      <c r="W38" s="421"/>
      <c r="X38" s="421" t="e">
        <f>IF(AND(#REF!="Muy Baja",#REF!="Moderado"),CONCATENATE("R",#REF!),"")</f>
        <v>#REF!</v>
      </c>
      <c r="Y38" s="421"/>
      <c r="Z38" s="421" t="e">
        <f>IF(AND(#REF!="Muy Baja",#REF!="Moderado"),CONCATENATE("R",#REF!),"")</f>
        <v>#REF!</v>
      </c>
      <c r="AA38" s="422"/>
      <c r="AB38" s="396" t="e">
        <f>IF(AND(#REF!="Muy Baja",#REF!="Mayor"),CONCATENATE("R",#REF!),"")</f>
        <v>#REF!</v>
      </c>
      <c r="AC38" s="397"/>
      <c r="AD38" s="397" t="e">
        <f>IF(AND(#REF!="Muy Baja",#REF!="Mayor"),CONCATENATE("R",#REF!),"")</f>
        <v>#REF!</v>
      </c>
      <c r="AE38" s="397"/>
      <c r="AF38" s="397" t="e">
        <f>IF(AND(#REF!="Muy Baja",#REF!="Mayor"),CONCATENATE("R",#REF!),"")</f>
        <v>#REF!</v>
      </c>
      <c r="AG38" s="399"/>
      <c r="AH38" s="411" t="e">
        <f>IF(AND(#REF!="Muy Baja",#REF!="Catastrófico"),CONCATENATE("R",#REF!),"")</f>
        <v>#REF!</v>
      </c>
      <c r="AI38" s="412"/>
      <c r="AJ38" s="412" t="e">
        <f>IF(AND(#REF!="Muy Baja",#REF!="Catastrófico"),CONCATENATE("R",#REF!),"")</f>
        <v>#REF!</v>
      </c>
      <c r="AK38" s="412"/>
      <c r="AL38" s="412" t="e">
        <f>IF(AND(#REF!="Muy Baja",#REF!="Catastrófico"),CONCATENATE("R",#REF!),"")</f>
        <v>#REF!</v>
      </c>
      <c r="AM38" s="413"/>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347"/>
      <c r="C39" s="347"/>
      <c r="D39" s="348"/>
      <c r="E39" s="388"/>
      <c r="F39" s="389"/>
      <c r="G39" s="389"/>
      <c r="H39" s="389"/>
      <c r="I39" s="390"/>
      <c r="J39" s="425"/>
      <c r="K39" s="423"/>
      <c r="L39" s="423"/>
      <c r="M39" s="423"/>
      <c r="N39" s="423"/>
      <c r="O39" s="424"/>
      <c r="P39" s="425"/>
      <c r="Q39" s="423"/>
      <c r="R39" s="423"/>
      <c r="S39" s="423"/>
      <c r="T39" s="423"/>
      <c r="U39" s="424"/>
      <c r="V39" s="414"/>
      <c r="W39" s="415"/>
      <c r="X39" s="415"/>
      <c r="Y39" s="415"/>
      <c r="Z39" s="415"/>
      <c r="AA39" s="416"/>
      <c r="AB39" s="398"/>
      <c r="AC39" s="394"/>
      <c r="AD39" s="394"/>
      <c r="AE39" s="394"/>
      <c r="AF39" s="394"/>
      <c r="AG39" s="395"/>
      <c r="AH39" s="405"/>
      <c r="AI39" s="406"/>
      <c r="AJ39" s="406"/>
      <c r="AK39" s="406"/>
      <c r="AL39" s="406"/>
      <c r="AM39" s="407"/>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347"/>
      <c r="C40" s="347"/>
      <c r="D40" s="348"/>
      <c r="E40" s="388"/>
      <c r="F40" s="389"/>
      <c r="G40" s="389"/>
      <c r="H40" s="389"/>
      <c r="I40" s="390"/>
      <c r="J40" s="425" t="e">
        <f>IF(AND(#REF!="Muy Baja",#REF!="Leve"),CONCATENATE("R",#REF!),"")</f>
        <v>#REF!</v>
      </c>
      <c r="K40" s="423"/>
      <c r="L40" s="423" t="e">
        <f>IF(AND(#REF!="Muy Baja",#REF!="Leve"),CONCATENATE("R",#REF!),"")</f>
        <v>#REF!</v>
      </c>
      <c r="M40" s="423"/>
      <c r="N40" s="423" t="e">
        <f>IF(AND(#REF!="Muy Baja",#REF!="Leve"),CONCATENATE("R",#REF!),"")</f>
        <v>#REF!</v>
      </c>
      <c r="O40" s="424"/>
      <c r="P40" s="425" t="e">
        <f>IF(AND(#REF!="Muy Baja",#REF!="Menor"),CONCATENATE("R",#REF!),"")</f>
        <v>#REF!</v>
      </c>
      <c r="Q40" s="423"/>
      <c r="R40" s="423" t="e">
        <f>IF(AND(#REF!="Muy Baja",#REF!="Menor"),CONCATENATE("R",#REF!),"")</f>
        <v>#REF!</v>
      </c>
      <c r="S40" s="423"/>
      <c r="T40" s="423" t="e">
        <f>IF(AND(#REF!="Muy Baja",#REF!="Menor"),CONCATENATE("R",#REF!),"")</f>
        <v>#REF!</v>
      </c>
      <c r="U40" s="424"/>
      <c r="V40" s="414" t="e">
        <f>IF(AND(#REF!="Muy Baja",#REF!="Moderado"),CONCATENATE("R",#REF!),"")</f>
        <v>#REF!</v>
      </c>
      <c r="W40" s="415"/>
      <c r="X40" s="415" t="e">
        <f>IF(AND(#REF!="Muy Baja",#REF!="Moderado"),CONCATENATE("R",#REF!),"")</f>
        <v>#REF!</v>
      </c>
      <c r="Y40" s="415"/>
      <c r="Z40" s="415" t="e">
        <f>IF(AND(#REF!="Muy Baja",#REF!="Moderado"),CONCATENATE("R",#REF!),"")</f>
        <v>#REF!</v>
      </c>
      <c r="AA40" s="416"/>
      <c r="AB40" s="398" t="e">
        <f>IF(AND(#REF!="Muy Baja",#REF!="Mayor"),CONCATENATE("R",#REF!),"")</f>
        <v>#REF!</v>
      </c>
      <c r="AC40" s="394"/>
      <c r="AD40" s="394" t="e">
        <f>IF(AND(#REF!="Muy Baja",#REF!="Mayor"),CONCATENATE("R",#REF!),"")</f>
        <v>#REF!</v>
      </c>
      <c r="AE40" s="394"/>
      <c r="AF40" s="394" t="e">
        <f>IF(AND(#REF!="Muy Baja",#REF!="Mayor"),CONCATENATE("R",#REF!),"")</f>
        <v>#REF!</v>
      </c>
      <c r="AG40" s="395"/>
      <c r="AH40" s="405" t="e">
        <f>IF(AND(#REF!="Muy Baja",#REF!="Catastrófico"),CONCATENATE("R",#REF!),"")</f>
        <v>#REF!</v>
      </c>
      <c r="AI40" s="406"/>
      <c r="AJ40" s="406" t="e">
        <f>IF(AND(#REF!="Muy Baja",#REF!="Catastrófico"),CONCATENATE("R",#REF!),"")</f>
        <v>#REF!</v>
      </c>
      <c r="AK40" s="406"/>
      <c r="AL40" s="406" t="e">
        <f>IF(AND(#REF!="Muy Baja",#REF!="Catastrófico"),CONCATENATE("R",#REF!),"")</f>
        <v>#REF!</v>
      </c>
      <c r="AM40" s="407"/>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347"/>
      <c r="C41" s="347"/>
      <c r="D41" s="348"/>
      <c r="E41" s="388"/>
      <c r="F41" s="389"/>
      <c r="G41" s="389"/>
      <c r="H41" s="389"/>
      <c r="I41" s="390"/>
      <c r="J41" s="425"/>
      <c r="K41" s="423"/>
      <c r="L41" s="423"/>
      <c r="M41" s="423"/>
      <c r="N41" s="423"/>
      <c r="O41" s="424"/>
      <c r="P41" s="425"/>
      <c r="Q41" s="423"/>
      <c r="R41" s="423"/>
      <c r="S41" s="423"/>
      <c r="T41" s="423"/>
      <c r="U41" s="424"/>
      <c r="V41" s="414"/>
      <c r="W41" s="415"/>
      <c r="X41" s="415"/>
      <c r="Y41" s="415"/>
      <c r="Z41" s="415"/>
      <c r="AA41" s="416"/>
      <c r="AB41" s="398"/>
      <c r="AC41" s="394"/>
      <c r="AD41" s="394"/>
      <c r="AE41" s="394"/>
      <c r="AF41" s="394"/>
      <c r="AG41" s="395"/>
      <c r="AH41" s="405"/>
      <c r="AI41" s="406"/>
      <c r="AJ41" s="406"/>
      <c r="AK41" s="406"/>
      <c r="AL41" s="406"/>
      <c r="AM41" s="407"/>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347"/>
      <c r="C42" s="347"/>
      <c r="D42" s="348"/>
      <c r="E42" s="388"/>
      <c r="F42" s="389"/>
      <c r="G42" s="389"/>
      <c r="H42" s="389"/>
      <c r="I42" s="390"/>
      <c r="J42" s="425" t="e">
        <f>IF(AND(#REF!="Muy Baja",#REF!="Leve"),CONCATENATE("R",#REF!),"")</f>
        <v>#REF!</v>
      </c>
      <c r="K42" s="423"/>
      <c r="L42" s="423" t="e">
        <f>IF(AND(#REF!="Muy Baja",#REF!="Leve"),CONCATENATE("R",#REF!),"")</f>
        <v>#REF!</v>
      </c>
      <c r="M42" s="423"/>
      <c r="N42" s="423" t="e">
        <f>IF(AND(#REF!="Muy Baja",#REF!="Leve"),CONCATENATE("R",#REF!),"")</f>
        <v>#REF!</v>
      </c>
      <c r="O42" s="424"/>
      <c r="P42" s="425" t="e">
        <f>IF(AND(#REF!="Muy Baja",#REF!="Menor"),CONCATENATE("R",#REF!),"")</f>
        <v>#REF!</v>
      </c>
      <c r="Q42" s="423"/>
      <c r="R42" s="423" t="e">
        <f>IF(AND(#REF!="Muy Baja",#REF!="Menor"),CONCATENATE("R",#REF!),"")</f>
        <v>#REF!</v>
      </c>
      <c r="S42" s="423"/>
      <c r="T42" s="423" t="e">
        <f>IF(AND(#REF!="Muy Baja",#REF!="Menor"),CONCATENATE("R",#REF!),"")</f>
        <v>#REF!</v>
      </c>
      <c r="U42" s="424"/>
      <c r="V42" s="414" t="e">
        <f>IF(AND(#REF!="Muy Baja",#REF!="Moderado"),CONCATENATE("R",#REF!),"")</f>
        <v>#REF!</v>
      </c>
      <c r="W42" s="415"/>
      <c r="X42" s="415" t="e">
        <f>IF(AND(#REF!="Muy Baja",#REF!="Moderado"),CONCATENATE("R",#REF!),"")</f>
        <v>#REF!</v>
      </c>
      <c r="Y42" s="415"/>
      <c r="Z42" s="415" t="e">
        <f>IF(AND(#REF!="Muy Baja",#REF!="Moderado"),CONCATENATE("R",#REF!),"")</f>
        <v>#REF!</v>
      </c>
      <c r="AA42" s="416"/>
      <c r="AB42" s="398" t="e">
        <f>IF(AND(#REF!="Muy Baja",#REF!="Mayor"),CONCATENATE("R",#REF!),"")</f>
        <v>#REF!</v>
      </c>
      <c r="AC42" s="394"/>
      <c r="AD42" s="394" t="e">
        <f>IF(AND(#REF!="Muy Baja",#REF!="Mayor"),CONCATENATE("R",#REF!),"")</f>
        <v>#REF!</v>
      </c>
      <c r="AE42" s="394"/>
      <c r="AF42" s="394" t="e">
        <f>IF(AND(#REF!="Muy Baja",#REF!="Mayor"),CONCATENATE("R",#REF!),"")</f>
        <v>#REF!</v>
      </c>
      <c r="AG42" s="395"/>
      <c r="AH42" s="405" t="e">
        <f>IF(AND(#REF!="Muy Baja",#REF!="Catastrófico"),CONCATENATE("R",#REF!),"")</f>
        <v>#REF!</v>
      </c>
      <c r="AI42" s="406"/>
      <c r="AJ42" s="406" t="e">
        <f>IF(AND(#REF!="Muy Baja",#REF!="Catastrófico"),CONCATENATE("R",#REF!),"")</f>
        <v>#REF!</v>
      </c>
      <c r="AK42" s="406"/>
      <c r="AL42" s="406" t="e">
        <f>IF(AND(#REF!="Muy Baja",#REF!="Catastrófico"),CONCATENATE("R",#REF!),"")</f>
        <v>#REF!</v>
      </c>
      <c r="AM42" s="407"/>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347"/>
      <c r="C43" s="347"/>
      <c r="D43" s="348"/>
      <c r="E43" s="388"/>
      <c r="F43" s="389"/>
      <c r="G43" s="389"/>
      <c r="H43" s="389"/>
      <c r="I43" s="390"/>
      <c r="J43" s="425"/>
      <c r="K43" s="423"/>
      <c r="L43" s="423"/>
      <c r="M43" s="423"/>
      <c r="N43" s="423"/>
      <c r="O43" s="424"/>
      <c r="P43" s="425"/>
      <c r="Q43" s="423"/>
      <c r="R43" s="423"/>
      <c r="S43" s="423"/>
      <c r="T43" s="423"/>
      <c r="U43" s="424"/>
      <c r="V43" s="414"/>
      <c r="W43" s="415"/>
      <c r="X43" s="415"/>
      <c r="Y43" s="415"/>
      <c r="Z43" s="415"/>
      <c r="AA43" s="416"/>
      <c r="AB43" s="398"/>
      <c r="AC43" s="394"/>
      <c r="AD43" s="394"/>
      <c r="AE43" s="394"/>
      <c r="AF43" s="394"/>
      <c r="AG43" s="395"/>
      <c r="AH43" s="405"/>
      <c r="AI43" s="406"/>
      <c r="AJ43" s="406"/>
      <c r="AK43" s="406"/>
      <c r="AL43" s="406"/>
      <c r="AM43" s="407"/>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347"/>
      <c r="C44" s="347"/>
      <c r="D44" s="348"/>
      <c r="E44" s="388"/>
      <c r="F44" s="389"/>
      <c r="G44" s="389"/>
      <c r="H44" s="389"/>
      <c r="I44" s="390"/>
      <c r="J44" s="425" t="e">
        <f>IF(AND(#REF!="Muy Baja",#REF!="Leve"),CONCATENATE("R",#REF!),"")</f>
        <v>#REF!</v>
      </c>
      <c r="K44" s="423"/>
      <c r="L44" s="423" t="e">
        <f>IF(AND(#REF!="Muy Baja",#REF!="Leve"),CONCATENATE("R",#REF!),"")</f>
        <v>#REF!</v>
      </c>
      <c r="M44" s="423"/>
      <c r="N44" s="423" t="e">
        <f>IF(AND(#REF!="Muy Baja",#REF!="Leve"),CONCATENATE("R",#REF!),"")</f>
        <v>#REF!</v>
      </c>
      <c r="O44" s="424"/>
      <c r="P44" s="425" t="e">
        <f>IF(AND(#REF!="Muy Baja",#REF!="Menor"),CONCATENATE("R",#REF!),"")</f>
        <v>#REF!</v>
      </c>
      <c r="Q44" s="423"/>
      <c r="R44" s="423" t="e">
        <f>IF(AND(#REF!="Muy Baja",#REF!="Menor"),CONCATENATE("R",#REF!),"")</f>
        <v>#REF!</v>
      </c>
      <c r="S44" s="423"/>
      <c r="T44" s="423" t="e">
        <f>IF(AND(#REF!="Muy Baja",#REF!="Menor"),CONCATENATE("R",#REF!),"")</f>
        <v>#REF!</v>
      </c>
      <c r="U44" s="424"/>
      <c r="V44" s="414" t="e">
        <f>IF(AND(#REF!="Muy Baja",#REF!="Moderado"),CONCATENATE("R",#REF!),"")</f>
        <v>#REF!</v>
      </c>
      <c r="W44" s="415"/>
      <c r="X44" s="415" t="e">
        <f>IF(AND(#REF!="Muy Baja",#REF!="Moderado"),CONCATENATE("R",#REF!),"")</f>
        <v>#REF!</v>
      </c>
      <c r="Y44" s="415"/>
      <c r="Z44" s="415" t="e">
        <f>IF(AND(#REF!="Muy Baja",#REF!="Moderado"),CONCATENATE("R",#REF!),"")</f>
        <v>#REF!</v>
      </c>
      <c r="AA44" s="416"/>
      <c r="AB44" s="398" t="e">
        <f>IF(AND(#REF!="Muy Baja",#REF!="Mayor"),CONCATENATE("R",#REF!),"")</f>
        <v>#REF!</v>
      </c>
      <c r="AC44" s="394"/>
      <c r="AD44" s="394" t="e">
        <f>IF(AND(#REF!="Muy Baja",#REF!="Mayor"),CONCATENATE("R",#REF!),"")</f>
        <v>#REF!</v>
      </c>
      <c r="AE44" s="394"/>
      <c r="AF44" s="394" t="e">
        <f>IF(AND(#REF!="Muy Baja",#REF!="Mayor"),CONCATENATE("R",#REF!),"")</f>
        <v>#REF!</v>
      </c>
      <c r="AG44" s="395"/>
      <c r="AH44" s="405" t="e">
        <f>IF(AND(#REF!="Muy Baja",#REF!="Catastrófico"),CONCATENATE("R",#REF!),"")</f>
        <v>#REF!</v>
      </c>
      <c r="AI44" s="406"/>
      <c r="AJ44" s="406" t="e">
        <f>IF(AND(#REF!="Muy Baja",#REF!="Catastrófico"),CONCATENATE("R",#REF!),"")</f>
        <v>#REF!</v>
      </c>
      <c r="AK44" s="406"/>
      <c r="AL44" s="406" t="e">
        <f>IF(AND(#REF!="Muy Baja",#REF!="Catastrófico"),CONCATENATE("R",#REF!),"")</f>
        <v>#REF!</v>
      </c>
      <c r="AM44" s="407"/>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347"/>
      <c r="C45" s="347"/>
      <c r="D45" s="348"/>
      <c r="E45" s="391"/>
      <c r="F45" s="392"/>
      <c r="G45" s="392"/>
      <c r="H45" s="392"/>
      <c r="I45" s="393"/>
      <c r="J45" s="426"/>
      <c r="K45" s="427"/>
      <c r="L45" s="427"/>
      <c r="M45" s="427"/>
      <c r="N45" s="427"/>
      <c r="O45" s="428"/>
      <c r="P45" s="426"/>
      <c r="Q45" s="427"/>
      <c r="R45" s="427"/>
      <c r="S45" s="427"/>
      <c r="T45" s="427"/>
      <c r="U45" s="428"/>
      <c r="V45" s="417"/>
      <c r="W45" s="418"/>
      <c r="X45" s="418"/>
      <c r="Y45" s="418"/>
      <c r="Z45" s="418"/>
      <c r="AA45" s="419"/>
      <c r="AB45" s="402"/>
      <c r="AC45" s="403"/>
      <c r="AD45" s="403"/>
      <c r="AE45" s="403"/>
      <c r="AF45" s="403"/>
      <c r="AG45" s="404"/>
      <c r="AH45" s="408"/>
      <c r="AI45" s="409"/>
      <c r="AJ45" s="409"/>
      <c r="AK45" s="409"/>
      <c r="AL45" s="409"/>
      <c r="AM45" s="410"/>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385" t="s">
        <v>187</v>
      </c>
      <c r="K46" s="386"/>
      <c r="L46" s="386"/>
      <c r="M46" s="386"/>
      <c r="N46" s="386"/>
      <c r="O46" s="387"/>
      <c r="P46" s="385" t="s">
        <v>188</v>
      </c>
      <c r="Q46" s="386"/>
      <c r="R46" s="386"/>
      <c r="S46" s="386"/>
      <c r="T46" s="386"/>
      <c r="U46" s="387"/>
      <c r="V46" s="385" t="s">
        <v>189</v>
      </c>
      <c r="W46" s="386"/>
      <c r="X46" s="386"/>
      <c r="Y46" s="386"/>
      <c r="Z46" s="386"/>
      <c r="AA46" s="387"/>
      <c r="AB46" s="385" t="s">
        <v>190</v>
      </c>
      <c r="AC46" s="401"/>
      <c r="AD46" s="386"/>
      <c r="AE46" s="386"/>
      <c r="AF46" s="386"/>
      <c r="AG46" s="387"/>
      <c r="AH46" s="385" t="s">
        <v>191</v>
      </c>
      <c r="AI46" s="386"/>
      <c r="AJ46" s="386"/>
      <c r="AK46" s="386"/>
      <c r="AL46" s="386"/>
      <c r="AM46" s="387"/>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388"/>
      <c r="K47" s="389"/>
      <c r="L47" s="389"/>
      <c r="M47" s="389"/>
      <c r="N47" s="389"/>
      <c r="O47" s="390"/>
      <c r="P47" s="388"/>
      <c r="Q47" s="389"/>
      <c r="R47" s="389"/>
      <c r="S47" s="389"/>
      <c r="T47" s="389"/>
      <c r="U47" s="390"/>
      <c r="V47" s="388"/>
      <c r="W47" s="389"/>
      <c r="X47" s="389"/>
      <c r="Y47" s="389"/>
      <c r="Z47" s="389"/>
      <c r="AA47" s="390"/>
      <c r="AB47" s="388"/>
      <c r="AC47" s="389"/>
      <c r="AD47" s="389"/>
      <c r="AE47" s="389"/>
      <c r="AF47" s="389"/>
      <c r="AG47" s="390"/>
      <c r="AH47" s="388"/>
      <c r="AI47" s="389"/>
      <c r="AJ47" s="389"/>
      <c r="AK47" s="389"/>
      <c r="AL47" s="389"/>
      <c r="AM47" s="390"/>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388"/>
      <c r="K48" s="389"/>
      <c r="L48" s="389"/>
      <c r="M48" s="389"/>
      <c r="N48" s="389"/>
      <c r="O48" s="390"/>
      <c r="P48" s="388"/>
      <c r="Q48" s="389"/>
      <c r="R48" s="389"/>
      <c r="S48" s="389"/>
      <c r="T48" s="389"/>
      <c r="U48" s="390"/>
      <c r="V48" s="388"/>
      <c r="W48" s="389"/>
      <c r="X48" s="389"/>
      <c r="Y48" s="389"/>
      <c r="Z48" s="389"/>
      <c r="AA48" s="390"/>
      <c r="AB48" s="388"/>
      <c r="AC48" s="389"/>
      <c r="AD48" s="389"/>
      <c r="AE48" s="389"/>
      <c r="AF48" s="389"/>
      <c r="AG48" s="390"/>
      <c r="AH48" s="388"/>
      <c r="AI48" s="389"/>
      <c r="AJ48" s="389"/>
      <c r="AK48" s="389"/>
      <c r="AL48" s="389"/>
      <c r="AM48" s="390"/>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388"/>
      <c r="K49" s="389"/>
      <c r="L49" s="389"/>
      <c r="M49" s="389"/>
      <c r="N49" s="389"/>
      <c r="O49" s="390"/>
      <c r="P49" s="388"/>
      <c r="Q49" s="389"/>
      <c r="R49" s="389"/>
      <c r="S49" s="389"/>
      <c r="T49" s="389"/>
      <c r="U49" s="390"/>
      <c r="V49" s="388"/>
      <c r="W49" s="389"/>
      <c r="X49" s="389"/>
      <c r="Y49" s="389"/>
      <c r="Z49" s="389"/>
      <c r="AA49" s="390"/>
      <c r="AB49" s="388"/>
      <c r="AC49" s="389"/>
      <c r="AD49" s="389"/>
      <c r="AE49" s="389"/>
      <c r="AF49" s="389"/>
      <c r="AG49" s="390"/>
      <c r="AH49" s="388"/>
      <c r="AI49" s="389"/>
      <c r="AJ49" s="389"/>
      <c r="AK49" s="389"/>
      <c r="AL49" s="389"/>
      <c r="AM49" s="390"/>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388"/>
      <c r="K50" s="389"/>
      <c r="L50" s="389"/>
      <c r="M50" s="389"/>
      <c r="N50" s="389"/>
      <c r="O50" s="390"/>
      <c r="P50" s="388"/>
      <c r="Q50" s="389"/>
      <c r="R50" s="389"/>
      <c r="S50" s="389"/>
      <c r="T50" s="389"/>
      <c r="U50" s="390"/>
      <c r="V50" s="388"/>
      <c r="W50" s="389"/>
      <c r="X50" s="389"/>
      <c r="Y50" s="389"/>
      <c r="Z50" s="389"/>
      <c r="AA50" s="390"/>
      <c r="AB50" s="388"/>
      <c r="AC50" s="389"/>
      <c r="AD50" s="389"/>
      <c r="AE50" s="389"/>
      <c r="AF50" s="389"/>
      <c r="AG50" s="390"/>
      <c r="AH50" s="388"/>
      <c r="AI50" s="389"/>
      <c r="AJ50" s="389"/>
      <c r="AK50" s="389"/>
      <c r="AL50" s="389"/>
      <c r="AM50" s="390"/>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391"/>
      <c r="K51" s="392"/>
      <c r="L51" s="392"/>
      <c r="M51" s="392"/>
      <c r="N51" s="392"/>
      <c r="O51" s="393"/>
      <c r="P51" s="391"/>
      <c r="Q51" s="392"/>
      <c r="R51" s="392"/>
      <c r="S51" s="392"/>
      <c r="T51" s="392"/>
      <c r="U51" s="393"/>
      <c r="V51" s="391"/>
      <c r="W51" s="392"/>
      <c r="X51" s="392"/>
      <c r="Y51" s="392"/>
      <c r="Z51" s="392"/>
      <c r="AA51" s="393"/>
      <c r="AB51" s="391"/>
      <c r="AC51" s="392"/>
      <c r="AD51" s="392"/>
      <c r="AE51" s="392"/>
      <c r="AF51" s="392"/>
      <c r="AG51" s="393"/>
      <c r="AH51" s="391"/>
      <c r="AI51" s="392"/>
      <c r="AJ51" s="392"/>
      <c r="AK51" s="392"/>
      <c r="AL51" s="392"/>
      <c r="AM51" s="393"/>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458" t="s">
        <v>192</v>
      </c>
      <c r="C2" s="459"/>
      <c r="D2" s="459"/>
      <c r="E2" s="459"/>
      <c r="F2" s="459"/>
      <c r="G2" s="459"/>
      <c r="H2" s="459"/>
      <c r="I2" s="459"/>
      <c r="J2" s="400" t="s">
        <v>15</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459"/>
      <c r="C3" s="459"/>
      <c r="D3" s="459"/>
      <c r="E3" s="459"/>
      <c r="F3" s="459"/>
      <c r="G3" s="459"/>
      <c r="H3" s="459"/>
      <c r="I3" s="459"/>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459"/>
      <c r="C4" s="459"/>
      <c r="D4" s="459"/>
      <c r="E4" s="459"/>
      <c r="F4" s="459"/>
      <c r="G4" s="459"/>
      <c r="H4" s="459"/>
      <c r="I4" s="459"/>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347" t="s">
        <v>119</v>
      </c>
      <c r="C6" s="347"/>
      <c r="D6" s="348"/>
      <c r="E6" s="442" t="s">
        <v>178</v>
      </c>
      <c r="F6" s="443"/>
      <c r="G6" s="443"/>
      <c r="H6" s="443"/>
      <c r="I6" s="460"/>
      <c r="J6" s="34" t="e">
        <f>IF(AND(#REF!="Muy Alta",#REF!="Leve"),CONCATENATE("R1C",#REF!),"")</f>
        <v>#REF!</v>
      </c>
      <c r="K6" s="35" t="e">
        <f>IF(AND(#REF!="Muy Alta",#REF!="Leve"),CONCATENATE("R1C",#REF!),"")</f>
        <v>#REF!</v>
      </c>
      <c r="L6" s="35" t="e">
        <f>IF(AND(#REF!="Muy Alta",#REF!="Leve"),CONCATENATE("R1C",#REF!),"")</f>
        <v>#REF!</v>
      </c>
      <c r="M6" s="35" t="e">
        <f>IF(AND(#REF!="Muy Alta",#REF!="Leve"),CONCATENATE("R1C",#REF!),"")</f>
        <v>#REF!</v>
      </c>
      <c r="N6" s="35" t="e">
        <f>IF(AND(#REF!="Muy Alta",#REF!="Leve"),CONCATENATE("R1C",#REF!),"")</f>
        <v>#REF!</v>
      </c>
      <c r="O6" s="36" t="e">
        <f>IF(AND(#REF!="Muy Alta",#REF!="Leve"),CONCATENATE("R1C",#REF!),"")</f>
        <v>#REF!</v>
      </c>
      <c r="P6" s="34" t="e">
        <f>IF(AND(#REF!="Muy Alta",#REF!="Menor"),CONCATENATE("R1C",#REF!),"")</f>
        <v>#REF!</v>
      </c>
      <c r="Q6" s="35" t="e">
        <f>IF(AND(#REF!="Muy Alta",#REF!="Menor"),CONCATENATE("R1C",#REF!),"")</f>
        <v>#REF!</v>
      </c>
      <c r="R6" s="35" t="e">
        <f>IF(AND(#REF!="Muy Alta",#REF!="Menor"),CONCATENATE("R1C",#REF!),"")</f>
        <v>#REF!</v>
      </c>
      <c r="S6" s="35" t="e">
        <f>IF(AND(#REF!="Muy Alta",#REF!="Menor"),CONCATENATE("R1C",#REF!),"")</f>
        <v>#REF!</v>
      </c>
      <c r="T6" s="35" t="e">
        <f>IF(AND(#REF!="Muy Alta",#REF!="Menor"),CONCATENATE("R1C",#REF!),"")</f>
        <v>#REF!</v>
      </c>
      <c r="U6" s="36" t="e">
        <f>IF(AND(#REF!="Muy Alta",#REF!="Menor"),CONCATENATE("R1C",#REF!),"")</f>
        <v>#REF!</v>
      </c>
      <c r="V6" s="34" t="e">
        <f>IF(AND(#REF!="Muy Alta",#REF!="Moderado"),CONCATENATE("R1C",#REF!),"")</f>
        <v>#REF!</v>
      </c>
      <c r="W6" s="35" t="e">
        <f>IF(AND(#REF!="Muy Alta",#REF!="Moderado"),CONCATENATE("R1C",#REF!),"")</f>
        <v>#REF!</v>
      </c>
      <c r="X6" s="35" t="e">
        <f>IF(AND(#REF!="Muy Alta",#REF!="Moderado"),CONCATENATE("R1C",#REF!),"")</f>
        <v>#REF!</v>
      </c>
      <c r="Y6" s="35" t="e">
        <f>IF(AND(#REF!="Muy Alta",#REF!="Moderado"),CONCATENATE("R1C",#REF!),"")</f>
        <v>#REF!</v>
      </c>
      <c r="Z6" s="35" t="e">
        <f>IF(AND(#REF!="Muy Alta",#REF!="Moderado"),CONCATENATE("R1C",#REF!),"")</f>
        <v>#REF!</v>
      </c>
      <c r="AA6" s="36" t="e">
        <f>IF(AND(#REF!="Muy Alta",#REF!="Moderado"),CONCATENATE("R1C",#REF!),"")</f>
        <v>#REF!</v>
      </c>
      <c r="AB6" s="34" t="e">
        <f>IF(AND(#REF!="Muy Alta",#REF!="Mayor"),CONCATENATE("R1C",#REF!),"")</f>
        <v>#REF!</v>
      </c>
      <c r="AC6" s="35" t="e">
        <f>IF(AND(#REF!="Muy Alta",#REF!="Mayor"),CONCATENATE("R1C",#REF!),"")</f>
        <v>#REF!</v>
      </c>
      <c r="AD6" s="35" t="e">
        <f>IF(AND(#REF!="Muy Alta",#REF!="Mayor"),CONCATENATE("R1C",#REF!),"")</f>
        <v>#REF!</v>
      </c>
      <c r="AE6" s="35" t="e">
        <f>IF(AND(#REF!="Muy Alta",#REF!="Mayor"),CONCATENATE("R1C",#REF!),"")</f>
        <v>#REF!</v>
      </c>
      <c r="AF6" s="35" t="e">
        <f>IF(AND(#REF!="Muy Alta",#REF!="Mayor"),CONCATENATE("R1C",#REF!),"")</f>
        <v>#REF!</v>
      </c>
      <c r="AG6" s="36" t="e">
        <f>IF(AND(#REF!="Muy Alta",#REF!="Mayor"),CONCATENATE("R1C",#REF!),"")</f>
        <v>#REF!</v>
      </c>
      <c r="AH6" s="37" t="e">
        <f>IF(AND(#REF!="Muy Alta",#REF!="Catastrófico"),CONCATENATE("R1C",#REF!),"")</f>
        <v>#REF!</v>
      </c>
      <c r="AI6" s="38" t="e">
        <f>IF(AND(#REF!="Muy Alta",#REF!="Catastrófico"),CONCATENATE("R1C",#REF!),"")</f>
        <v>#REF!</v>
      </c>
      <c r="AJ6" s="38" t="e">
        <f>IF(AND(#REF!="Muy Alta",#REF!="Catastrófico"),CONCATENATE("R1C",#REF!),"")</f>
        <v>#REF!</v>
      </c>
      <c r="AK6" s="38" t="e">
        <f>IF(AND(#REF!="Muy Alta",#REF!="Catastrófico"),CONCATENATE("R1C",#REF!),"")</f>
        <v>#REF!</v>
      </c>
      <c r="AL6" s="38" t="e">
        <f>IF(AND(#REF!="Muy Alta",#REF!="Catastrófico"),CONCATENATE("R1C",#REF!),"")</f>
        <v>#REF!</v>
      </c>
      <c r="AM6" s="39" t="e">
        <f>IF(AND(#REF!="Muy Alta",#REF!="Catastrófico"),CONCATENATE("R1C",#REF!),"")</f>
        <v>#REF!</v>
      </c>
      <c r="AN6" s="71"/>
      <c r="AO6" s="449" t="s">
        <v>179</v>
      </c>
      <c r="AP6" s="450"/>
      <c r="AQ6" s="450"/>
      <c r="AR6" s="450"/>
      <c r="AS6" s="450"/>
      <c r="AT6" s="45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347"/>
      <c r="C7" s="347"/>
      <c r="D7" s="348"/>
      <c r="E7" s="446"/>
      <c r="F7" s="445"/>
      <c r="G7" s="445"/>
      <c r="H7" s="445"/>
      <c r="I7" s="461"/>
      <c r="J7" s="40" t="e">
        <f>IF(AND(#REF!="Muy Alta",#REF!="Leve"),CONCATENATE("R2C",#REF!),"")</f>
        <v>#REF!</v>
      </c>
      <c r="K7" s="41" t="e">
        <f>IF(AND(#REF!="Muy Alta",#REF!="Leve"),CONCATENATE("R2C",#REF!),"")</f>
        <v>#REF!</v>
      </c>
      <c r="L7" s="41" t="e">
        <f>IF(AND(#REF!="Muy Alta",#REF!="Leve"),CONCATENATE("R2C",#REF!),"")</f>
        <v>#REF!</v>
      </c>
      <c r="M7" s="41" t="e">
        <f>IF(AND(#REF!="Muy Alta",#REF!="Leve"),CONCATENATE("R2C",#REF!),"")</f>
        <v>#REF!</v>
      </c>
      <c r="N7" s="41" t="e">
        <f>IF(AND(#REF!="Muy Alta",#REF!="Leve"),CONCATENATE("R2C",#REF!),"")</f>
        <v>#REF!</v>
      </c>
      <c r="O7" s="42" t="e">
        <f>IF(AND(#REF!="Muy Alta",#REF!="Leve"),CONCATENATE("R2C",#REF!),"")</f>
        <v>#REF!</v>
      </c>
      <c r="P7" s="40" t="e">
        <f>IF(AND(#REF!="Muy Alta",#REF!="Menor"),CONCATENATE("R2C",#REF!),"")</f>
        <v>#REF!</v>
      </c>
      <c r="Q7" s="41" t="e">
        <f>IF(AND(#REF!="Muy Alta",#REF!="Menor"),CONCATENATE("R2C",#REF!),"")</f>
        <v>#REF!</v>
      </c>
      <c r="R7" s="41" t="e">
        <f>IF(AND(#REF!="Muy Alta",#REF!="Menor"),CONCATENATE("R2C",#REF!),"")</f>
        <v>#REF!</v>
      </c>
      <c r="S7" s="41" t="e">
        <f>IF(AND(#REF!="Muy Alta",#REF!="Menor"),CONCATENATE("R2C",#REF!),"")</f>
        <v>#REF!</v>
      </c>
      <c r="T7" s="41" t="e">
        <f>IF(AND(#REF!="Muy Alta",#REF!="Menor"),CONCATENATE("R2C",#REF!),"")</f>
        <v>#REF!</v>
      </c>
      <c r="U7" s="42" t="e">
        <f>IF(AND(#REF!="Muy Alta",#REF!="Menor"),CONCATENATE("R2C",#REF!),"")</f>
        <v>#REF!</v>
      </c>
      <c r="V7" s="40" t="e">
        <f>IF(AND(#REF!="Muy Alta",#REF!="Moderado"),CONCATENATE("R2C",#REF!),"")</f>
        <v>#REF!</v>
      </c>
      <c r="W7" s="41" t="e">
        <f>IF(AND(#REF!="Muy Alta",#REF!="Moderado"),CONCATENATE("R2C",#REF!),"")</f>
        <v>#REF!</v>
      </c>
      <c r="X7" s="41" t="e">
        <f>IF(AND(#REF!="Muy Alta",#REF!="Moderado"),CONCATENATE("R2C",#REF!),"")</f>
        <v>#REF!</v>
      </c>
      <c r="Y7" s="41" t="e">
        <f>IF(AND(#REF!="Muy Alta",#REF!="Moderado"),CONCATENATE("R2C",#REF!),"")</f>
        <v>#REF!</v>
      </c>
      <c r="Z7" s="41" t="e">
        <f>IF(AND(#REF!="Muy Alta",#REF!="Moderado"),CONCATENATE("R2C",#REF!),"")</f>
        <v>#REF!</v>
      </c>
      <c r="AA7" s="42" t="e">
        <f>IF(AND(#REF!="Muy Alta",#REF!="Moderado"),CONCATENATE("R2C",#REF!),"")</f>
        <v>#REF!</v>
      </c>
      <c r="AB7" s="40" t="e">
        <f>IF(AND(#REF!="Muy Alta",#REF!="Mayor"),CONCATENATE("R2C",#REF!),"")</f>
        <v>#REF!</v>
      </c>
      <c r="AC7" s="41" t="e">
        <f>IF(AND(#REF!="Muy Alta",#REF!="Mayor"),CONCATENATE("R2C",#REF!),"")</f>
        <v>#REF!</v>
      </c>
      <c r="AD7" s="41" t="e">
        <f>IF(AND(#REF!="Muy Alta",#REF!="Mayor"),CONCATENATE("R2C",#REF!),"")</f>
        <v>#REF!</v>
      </c>
      <c r="AE7" s="41" t="e">
        <f>IF(AND(#REF!="Muy Alta",#REF!="Mayor"),CONCATENATE("R2C",#REF!),"")</f>
        <v>#REF!</v>
      </c>
      <c r="AF7" s="41" t="e">
        <f>IF(AND(#REF!="Muy Alta",#REF!="Mayor"),CONCATENATE("R2C",#REF!),"")</f>
        <v>#REF!</v>
      </c>
      <c r="AG7" s="42" t="e">
        <f>IF(AND(#REF!="Muy Alta",#REF!="Mayor"),CONCATENATE("R2C",#REF!),"")</f>
        <v>#REF!</v>
      </c>
      <c r="AH7" s="43" t="e">
        <f>IF(AND(#REF!="Muy Alta",#REF!="Catastrófico"),CONCATENATE("R2C",#REF!),"")</f>
        <v>#REF!</v>
      </c>
      <c r="AI7" s="44" t="e">
        <f>IF(AND(#REF!="Muy Alta",#REF!="Catastrófico"),CONCATENATE("R2C",#REF!),"")</f>
        <v>#REF!</v>
      </c>
      <c r="AJ7" s="44" t="e">
        <f>IF(AND(#REF!="Muy Alta",#REF!="Catastrófico"),CONCATENATE("R2C",#REF!),"")</f>
        <v>#REF!</v>
      </c>
      <c r="AK7" s="44" t="e">
        <f>IF(AND(#REF!="Muy Alta",#REF!="Catastrófico"),CONCATENATE("R2C",#REF!),"")</f>
        <v>#REF!</v>
      </c>
      <c r="AL7" s="44" t="e">
        <f>IF(AND(#REF!="Muy Alta",#REF!="Catastrófico"),CONCATENATE("R2C",#REF!),"")</f>
        <v>#REF!</v>
      </c>
      <c r="AM7" s="45" t="e">
        <f>IF(AND(#REF!="Muy Alta",#REF!="Catastrófico"),CONCATENATE("R2C",#REF!),"")</f>
        <v>#REF!</v>
      </c>
      <c r="AN7" s="71"/>
      <c r="AO7" s="452"/>
      <c r="AP7" s="453"/>
      <c r="AQ7" s="453"/>
      <c r="AR7" s="453"/>
      <c r="AS7" s="453"/>
      <c r="AT7" s="454"/>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347"/>
      <c r="C8" s="347"/>
      <c r="D8" s="348"/>
      <c r="E8" s="446"/>
      <c r="F8" s="445"/>
      <c r="G8" s="445"/>
      <c r="H8" s="445"/>
      <c r="I8" s="461"/>
      <c r="J8" s="40" t="e">
        <f>IF(AND(#REF!="Muy Alta",#REF!="Leve"),CONCATENATE("R3C",#REF!),"")</f>
        <v>#REF!</v>
      </c>
      <c r="K8" s="41" t="e">
        <f>IF(AND(#REF!="Muy Alta",#REF!="Leve"),CONCATENATE("R3C",#REF!),"")</f>
        <v>#REF!</v>
      </c>
      <c r="L8" s="41" t="e">
        <f>IF(AND(#REF!="Muy Alta",#REF!="Leve"),CONCATENATE("R3C",#REF!),"")</f>
        <v>#REF!</v>
      </c>
      <c r="M8" s="41" t="e">
        <f>IF(AND(#REF!="Muy Alta",#REF!="Leve"),CONCATENATE("R3C",#REF!),"")</f>
        <v>#REF!</v>
      </c>
      <c r="N8" s="41" t="e">
        <f>IF(AND(#REF!="Muy Alta",#REF!="Leve"),CONCATENATE("R3C",#REF!),"")</f>
        <v>#REF!</v>
      </c>
      <c r="O8" s="42" t="e">
        <f>IF(AND(#REF!="Muy Alta",#REF!="Leve"),CONCATENATE("R3C",#REF!),"")</f>
        <v>#REF!</v>
      </c>
      <c r="P8" s="40" t="e">
        <f>IF(AND(#REF!="Muy Alta",#REF!="Menor"),CONCATENATE("R3C",#REF!),"")</f>
        <v>#REF!</v>
      </c>
      <c r="Q8" s="41" t="e">
        <f>IF(AND(#REF!="Muy Alta",#REF!="Menor"),CONCATENATE("R3C",#REF!),"")</f>
        <v>#REF!</v>
      </c>
      <c r="R8" s="41" t="e">
        <f>IF(AND(#REF!="Muy Alta",#REF!="Menor"),CONCATENATE("R3C",#REF!),"")</f>
        <v>#REF!</v>
      </c>
      <c r="S8" s="41" t="e">
        <f>IF(AND(#REF!="Muy Alta",#REF!="Menor"),CONCATENATE("R3C",#REF!),"")</f>
        <v>#REF!</v>
      </c>
      <c r="T8" s="41" t="e">
        <f>IF(AND(#REF!="Muy Alta",#REF!="Menor"),CONCATENATE("R3C",#REF!),"")</f>
        <v>#REF!</v>
      </c>
      <c r="U8" s="42" t="e">
        <f>IF(AND(#REF!="Muy Alta",#REF!="Menor"),CONCATENATE("R3C",#REF!),"")</f>
        <v>#REF!</v>
      </c>
      <c r="V8" s="40" t="e">
        <f>IF(AND(#REF!="Muy Alta",#REF!="Moderado"),CONCATENATE("R3C",#REF!),"")</f>
        <v>#REF!</v>
      </c>
      <c r="W8" s="41" t="e">
        <f>IF(AND(#REF!="Muy Alta",#REF!="Moderado"),CONCATENATE("R3C",#REF!),"")</f>
        <v>#REF!</v>
      </c>
      <c r="X8" s="41" t="e">
        <f>IF(AND(#REF!="Muy Alta",#REF!="Moderado"),CONCATENATE("R3C",#REF!),"")</f>
        <v>#REF!</v>
      </c>
      <c r="Y8" s="41" t="e">
        <f>IF(AND(#REF!="Muy Alta",#REF!="Moderado"),CONCATENATE("R3C",#REF!),"")</f>
        <v>#REF!</v>
      </c>
      <c r="Z8" s="41" t="e">
        <f>IF(AND(#REF!="Muy Alta",#REF!="Moderado"),CONCATENATE("R3C",#REF!),"")</f>
        <v>#REF!</v>
      </c>
      <c r="AA8" s="42" t="e">
        <f>IF(AND(#REF!="Muy Alta",#REF!="Moderado"),CONCATENATE("R3C",#REF!),"")</f>
        <v>#REF!</v>
      </c>
      <c r="AB8" s="40" t="e">
        <f>IF(AND(#REF!="Muy Alta",#REF!="Mayor"),CONCATENATE("R3C",#REF!),"")</f>
        <v>#REF!</v>
      </c>
      <c r="AC8" s="41" t="e">
        <f>IF(AND(#REF!="Muy Alta",#REF!="Mayor"),CONCATENATE("R3C",#REF!),"")</f>
        <v>#REF!</v>
      </c>
      <c r="AD8" s="41" t="e">
        <f>IF(AND(#REF!="Muy Alta",#REF!="Mayor"),CONCATENATE("R3C",#REF!),"")</f>
        <v>#REF!</v>
      </c>
      <c r="AE8" s="41" t="e">
        <f>IF(AND(#REF!="Muy Alta",#REF!="Mayor"),CONCATENATE("R3C",#REF!),"")</f>
        <v>#REF!</v>
      </c>
      <c r="AF8" s="41" t="e">
        <f>IF(AND(#REF!="Muy Alta",#REF!="Mayor"),CONCATENATE("R3C",#REF!),"")</f>
        <v>#REF!</v>
      </c>
      <c r="AG8" s="42" t="e">
        <f>IF(AND(#REF!="Muy Alta",#REF!="Mayor"),CONCATENATE("R3C",#REF!),"")</f>
        <v>#REF!</v>
      </c>
      <c r="AH8" s="43" t="e">
        <f>IF(AND(#REF!="Muy Alta",#REF!="Catastrófico"),CONCATENATE("R3C",#REF!),"")</f>
        <v>#REF!</v>
      </c>
      <c r="AI8" s="44" t="e">
        <f>IF(AND(#REF!="Muy Alta",#REF!="Catastrófico"),CONCATENATE("R3C",#REF!),"")</f>
        <v>#REF!</v>
      </c>
      <c r="AJ8" s="44" t="e">
        <f>IF(AND(#REF!="Muy Alta",#REF!="Catastrófico"),CONCATENATE("R3C",#REF!),"")</f>
        <v>#REF!</v>
      </c>
      <c r="AK8" s="44" t="e">
        <f>IF(AND(#REF!="Muy Alta",#REF!="Catastrófico"),CONCATENATE("R3C",#REF!),"")</f>
        <v>#REF!</v>
      </c>
      <c r="AL8" s="44" t="e">
        <f>IF(AND(#REF!="Muy Alta",#REF!="Catastrófico"),CONCATENATE("R3C",#REF!),"")</f>
        <v>#REF!</v>
      </c>
      <c r="AM8" s="45" t="e">
        <f>IF(AND(#REF!="Muy Alta",#REF!="Catastrófico"),CONCATENATE("R3C",#REF!),"")</f>
        <v>#REF!</v>
      </c>
      <c r="AN8" s="71"/>
      <c r="AO8" s="452"/>
      <c r="AP8" s="453"/>
      <c r="AQ8" s="453"/>
      <c r="AR8" s="453"/>
      <c r="AS8" s="453"/>
      <c r="AT8" s="454"/>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347"/>
      <c r="C9" s="347"/>
      <c r="D9" s="348"/>
      <c r="E9" s="446"/>
      <c r="F9" s="445"/>
      <c r="G9" s="445"/>
      <c r="H9" s="445"/>
      <c r="I9" s="461"/>
      <c r="J9" s="40" t="e">
        <f>IF(AND(#REF!="Muy Alta",#REF!="Leve"),CONCATENATE("R4C",#REF!),"")</f>
        <v>#REF!</v>
      </c>
      <c r="K9" s="41" t="e">
        <f>IF(AND(#REF!="Muy Alta",#REF!="Leve"),CONCATENATE("R4C",#REF!),"")</f>
        <v>#REF!</v>
      </c>
      <c r="L9" s="41" t="e">
        <f>IF(AND(#REF!="Muy Alta",#REF!="Leve"),CONCATENATE("R4C",#REF!),"")</f>
        <v>#REF!</v>
      </c>
      <c r="M9" s="41" t="e">
        <f>IF(AND(#REF!="Muy Alta",#REF!="Leve"),CONCATENATE("R4C",#REF!),"")</f>
        <v>#REF!</v>
      </c>
      <c r="N9" s="41" t="e">
        <f>IF(AND(#REF!="Muy Alta",#REF!="Leve"),CONCATENATE("R4C",#REF!),"")</f>
        <v>#REF!</v>
      </c>
      <c r="O9" s="42" t="e">
        <f>IF(AND(#REF!="Muy Alta",#REF!="Leve"),CONCATENATE("R4C",#REF!),"")</f>
        <v>#REF!</v>
      </c>
      <c r="P9" s="40" t="e">
        <f>IF(AND(#REF!="Muy Alta",#REF!="Menor"),CONCATENATE("R4C",#REF!),"")</f>
        <v>#REF!</v>
      </c>
      <c r="Q9" s="41" t="e">
        <f>IF(AND(#REF!="Muy Alta",#REF!="Menor"),CONCATENATE("R4C",#REF!),"")</f>
        <v>#REF!</v>
      </c>
      <c r="R9" s="41" t="e">
        <f>IF(AND(#REF!="Muy Alta",#REF!="Menor"),CONCATENATE("R4C",#REF!),"")</f>
        <v>#REF!</v>
      </c>
      <c r="S9" s="41" t="e">
        <f>IF(AND(#REF!="Muy Alta",#REF!="Menor"),CONCATENATE("R4C",#REF!),"")</f>
        <v>#REF!</v>
      </c>
      <c r="T9" s="41" t="e">
        <f>IF(AND(#REF!="Muy Alta",#REF!="Menor"),CONCATENATE("R4C",#REF!),"")</f>
        <v>#REF!</v>
      </c>
      <c r="U9" s="42" t="e">
        <f>IF(AND(#REF!="Muy Alta",#REF!="Menor"),CONCATENATE("R4C",#REF!),"")</f>
        <v>#REF!</v>
      </c>
      <c r="V9" s="40" t="e">
        <f>IF(AND(#REF!="Muy Alta",#REF!="Moderado"),CONCATENATE("R4C",#REF!),"")</f>
        <v>#REF!</v>
      </c>
      <c r="W9" s="41" t="e">
        <f>IF(AND(#REF!="Muy Alta",#REF!="Moderado"),CONCATENATE("R4C",#REF!),"")</f>
        <v>#REF!</v>
      </c>
      <c r="X9" s="41" t="e">
        <f>IF(AND(#REF!="Muy Alta",#REF!="Moderado"),CONCATENATE("R4C",#REF!),"")</f>
        <v>#REF!</v>
      </c>
      <c r="Y9" s="41" t="e">
        <f>IF(AND(#REF!="Muy Alta",#REF!="Moderado"),CONCATENATE("R4C",#REF!),"")</f>
        <v>#REF!</v>
      </c>
      <c r="Z9" s="41" t="e">
        <f>IF(AND(#REF!="Muy Alta",#REF!="Moderado"),CONCATENATE("R4C",#REF!),"")</f>
        <v>#REF!</v>
      </c>
      <c r="AA9" s="42" t="e">
        <f>IF(AND(#REF!="Muy Alta",#REF!="Moderado"),CONCATENATE("R4C",#REF!),"")</f>
        <v>#REF!</v>
      </c>
      <c r="AB9" s="40" t="e">
        <f>IF(AND(#REF!="Muy Alta",#REF!="Mayor"),CONCATENATE("R4C",#REF!),"")</f>
        <v>#REF!</v>
      </c>
      <c r="AC9" s="41" t="e">
        <f>IF(AND(#REF!="Muy Alta",#REF!="Mayor"),CONCATENATE("R4C",#REF!),"")</f>
        <v>#REF!</v>
      </c>
      <c r="AD9" s="41" t="e">
        <f>IF(AND(#REF!="Muy Alta",#REF!="Mayor"),CONCATENATE("R4C",#REF!),"")</f>
        <v>#REF!</v>
      </c>
      <c r="AE9" s="41" t="e">
        <f>IF(AND(#REF!="Muy Alta",#REF!="Mayor"),CONCATENATE("R4C",#REF!),"")</f>
        <v>#REF!</v>
      </c>
      <c r="AF9" s="41" t="e">
        <f>IF(AND(#REF!="Muy Alta",#REF!="Mayor"),CONCATENATE("R4C",#REF!),"")</f>
        <v>#REF!</v>
      </c>
      <c r="AG9" s="42" t="e">
        <f>IF(AND(#REF!="Muy Alta",#REF!="Mayor"),CONCATENATE("R4C",#REF!),"")</f>
        <v>#REF!</v>
      </c>
      <c r="AH9" s="43" t="e">
        <f>IF(AND(#REF!="Muy Alta",#REF!="Catastrófico"),CONCATENATE("R4C",#REF!),"")</f>
        <v>#REF!</v>
      </c>
      <c r="AI9" s="44" t="e">
        <f>IF(AND(#REF!="Muy Alta",#REF!="Catastrófico"),CONCATENATE("R4C",#REF!),"")</f>
        <v>#REF!</v>
      </c>
      <c r="AJ9" s="44" t="e">
        <f>IF(AND(#REF!="Muy Alta",#REF!="Catastrófico"),CONCATENATE("R4C",#REF!),"")</f>
        <v>#REF!</v>
      </c>
      <c r="AK9" s="44" t="e">
        <f>IF(AND(#REF!="Muy Alta",#REF!="Catastrófico"),CONCATENATE("R4C",#REF!),"")</f>
        <v>#REF!</v>
      </c>
      <c r="AL9" s="44" t="e">
        <f>IF(AND(#REF!="Muy Alta",#REF!="Catastrófico"),CONCATENATE("R4C",#REF!),"")</f>
        <v>#REF!</v>
      </c>
      <c r="AM9" s="45" t="e">
        <f>IF(AND(#REF!="Muy Alta",#REF!="Catastrófico"),CONCATENATE("R4C",#REF!),"")</f>
        <v>#REF!</v>
      </c>
      <c r="AN9" s="71"/>
      <c r="AO9" s="452"/>
      <c r="AP9" s="453"/>
      <c r="AQ9" s="453"/>
      <c r="AR9" s="453"/>
      <c r="AS9" s="453"/>
      <c r="AT9" s="454"/>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347"/>
      <c r="C10" s="347"/>
      <c r="D10" s="348"/>
      <c r="E10" s="446"/>
      <c r="F10" s="445"/>
      <c r="G10" s="445"/>
      <c r="H10" s="445"/>
      <c r="I10" s="461"/>
      <c r="J10" s="40" t="e">
        <f>IF(AND(#REF!="Muy Alta",#REF!="Leve"),CONCATENATE("R5C",#REF!),"")</f>
        <v>#REF!</v>
      </c>
      <c r="K10" s="41" t="e">
        <f>IF(AND(#REF!="Muy Alta",#REF!="Leve"),CONCATENATE("R5C",#REF!),"")</f>
        <v>#REF!</v>
      </c>
      <c r="L10" s="41" t="e">
        <f>IF(AND(#REF!="Muy Alta",#REF!="Leve"),CONCATENATE("R5C",#REF!),"")</f>
        <v>#REF!</v>
      </c>
      <c r="M10" s="41" t="e">
        <f>IF(AND(#REF!="Muy Alta",#REF!="Leve"),CONCATENATE("R5C",#REF!),"")</f>
        <v>#REF!</v>
      </c>
      <c r="N10" s="41" t="e">
        <f>IF(AND(#REF!="Muy Alta",#REF!="Leve"),CONCATENATE("R5C",#REF!),"")</f>
        <v>#REF!</v>
      </c>
      <c r="O10" s="42" t="e">
        <f>IF(AND(#REF!="Muy Alta",#REF!="Leve"),CONCATENATE("R5C",#REF!),"")</f>
        <v>#REF!</v>
      </c>
      <c r="P10" s="40" t="e">
        <f>IF(AND(#REF!="Muy Alta",#REF!="Menor"),CONCATENATE("R5C",#REF!),"")</f>
        <v>#REF!</v>
      </c>
      <c r="Q10" s="41" t="e">
        <f>IF(AND(#REF!="Muy Alta",#REF!="Menor"),CONCATENATE("R5C",#REF!),"")</f>
        <v>#REF!</v>
      </c>
      <c r="R10" s="41" t="e">
        <f>IF(AND(#REF!="Muy Alta",#REF!="Menor"),CONCATENATE("R5C",#REF!),"")</f>
        <v>#REF!</v>
      </c>
      <c r="S10" s="41" t="e">
        <f>IF(AND(#REF!="Muy Alta",#REF!="Menor"),CONCATENATE("R5C",#REF!),"")</f>
        <v>#REF!</v>
      </c>
      <c r="T10" s="41" t="e">
        <f>IF(AND(#REF!="Muy Alta",#REF!="Menor"),CONCATENATE("R5C",#REF!),"")</f>
        <v>#REF!</v>
      </c>
      <c r="U10" s="42" t="e">
        <f>IF(AND(#REF!="Muy Alta",#REF!="Menor"),CONCATENATE("R5C",#REF!),"")</f>
        <v>#REF!</v>
      </c>
      <c r="V10" s="40" t="e">
        <f>IF(AND(#REF!="Muy Alta",#REF!="Moderado"),CONCATENATE("R5C",#REF!),"")</f>
        <v>#REF!</v>
      </c>
      <c r="W10" s="41" t="e">
        <f>IF(AND(#REF!="Muy Alta",#REF!="Moderado"),CONCATENATE("R5C",#REF!),"")</f>
        <v>#REF!</v>
      </c>
      <c r="X10" s="41" t="e">
        <f>IF(AND(#REF!="Muy Alta",#REF!="Moderado"),CONCATENATE("R5C",#REF!),"")</f>
        <v>#REF!</v>
      </c>
      <c r="Y10" s="41" t="e">
        <f>IF(AND(#REF!="Muy Alta",#REF!="Moderado"),CONCATENATE("R5C",#REF!),"")</f>
        <v>#REF!</v>
      </c>
      <c r="Z10" s="41" t="e">
        <f>IF(AND(#REF!="Muy Alta",#REF!="Moderado"),CONCATENATE("R5C",#REF!),"")</f>
        <v>#REF!</v>
      </c>
      <c r="AA10" s="42" t="e">
        <f>IF(AND(#REF!="Muy Alta",#REF!="Moderado"),CONCATENATE("R5C",#REF!),"")</f>
        <v>#REF!</v>
      </c>
      <c r="AB10" s="40" t="e">
        <f>IF(AND(#REF!="Muy Alta",#REF!="Mayor"),CONCATENATE("R5C",#REF!),"")</f>
        <v>#REF!</v>
      </c>
      <c r="AC10" s="41" t="e">
        <f>IF(AND(#REF!="Muy Alta",#REF!="Mayor"),CONCATENATE("R5C",#REF!),"")</f>
        <v>#REF!</v>
      </c>
      <c r="AD10" s="41" t="e">
        <f>IF(AND(#REF!="Muy Alta",#REF!="Mayor"),CONCATENATE("R5C",#REF!),"")</f>
        <v>#REF!</v>
      </c>
      <c r="AE10" s="41" t="e">
        <f>IF(AND(#REF!="Muy Alta",#REF!="Mayor"),CONCATENATE("R5C",#REF!),"")</f>
        <v>#REF!</v>
      </c>
      <c r="AF10" s="41" t="e">
        <f>IF(AND(#REF!="Muy Alta",#REF!="Mayor"),CONCATENATE("R5C",#REF!),"")</f>
        <v>#REF!</v>
      </c>
      <c r="AG10" s="42" t="e">
        <f>IF(AND(#REF!="Muy Alta",#REF!="Mayor"),CONCATENATE("R5C",#REF!),"")</f>
        <v>#REF!</v>
      </c>
      <c r="AH10" s="43" t="e">
        <f>IF(AND(#REF!="Muy Alta",#REF!="Catastrófico"),CONCATENATE("R5C",#REF!),"")</f>
        <v>#REF!</v>
      </c>
      <c r="AI10" s="44" t="e">
        <f>IF(AND(#REF!="Muy Alta",#REF!="Catastrófico"),CONCATENATE("R5C",#REF!),"")</f>
        <v>#REF!</v>
      </c>
      <c r="AJ10" s="44" t="e">
        <f>IF(AND(#REF!="Muy Alta",#REF!="Catastrófico"),CONCATENATE("R5C",#REF!),"")</f>
        <v>#REF!</v>
      </c>
      <c r="AK10" s="44" t="e">
        <f>IF(AND(#REF!="Muy Alta",#REF!="Catastrófico"),CONCATENATE("R5C",#REF!),"")</f>
        <v>#REF!</v>
      </c>
      <c r="AL10" s="44" t="e">
        <f>IF(AND(#REF!="Muy Alta",#REF!="Catastrófico"),CONCATENATE("R5C",#REF!),"")</f>
        <v>#REF!</v>
      </c>
      <c r="AM10" s="45" t="e">
        <f>IF(AND(#REF!="Muy Alta",#REF!="Catastrófico"),CONCATENATE("R5C",#REF!),"")</f>
        <v>#REF!</v>
      </c>
      <c r="AN10" s="71"/>
      <c r="AO10" s="452"/>
      <c r="AP10" s="453"/>
      <c r="AQ10" s="453"/>
      <c r="AR10" s="453"/>
      <c r="AS10" s="453"/>
      <c r="AT10" s="454"/>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347"/>
      <c r="C11" s="347"/>
      <c r="D11" s="348"/>
      <c r="E11" s="446"/>
      <c r="F11" s="445"/>
      <c r="G11" s="445"/>
      <c r="H11" s="445"/>
      <c r="I11" s="461"/>
      <c r="J11" s="40" t="e">
        <f>IF(AND(#REF!="Muy Alta",#REF!="Leve"),CONCATENATE("R6C",#REF!),"")</f>
        <v>#REF!</v>
      </c>
      <c r="K11" s="41" t="e">
        <f>IF(AND(#REF!="Muy Alta",#REF!="Leve"),CONCATENATE("R6C",#REF!),"")</f>
        <v>#REF!</v>
      </c>
      <c r="L11" s="41" t="e">
        <f>IF(AND(#REF!="Muy Alta",#REF!="Leve"),CONCATENATE("R6C",#REF!),"")</f>
        <v>#REF!</v>
      </c>
      <c r="M11" s="41" t="e">
        <f>IF(AND(#REF!="Muy Alta",#REF!="Leve"),CONCATENATE("R6C",#REF!),"")</f>
        <v>#REF!</v>
      </c>
      <c r="N11" s="41" t="e">
        <f>IF(AND(#REF!="Muy Alta",#REF!="Leve"),CONCATENATE("R6C",#REF!),"")</f>
        <v>#REF!</v>
      </c>
      <c r="O11" s="42" t="e">
        <f>IF(AND(#REF!="Muy Alta",#REF!="Leve"),CONCATENATE("R6C",#REF!),"")</f>
        <v>#REF!</v>
      </c>
      <c r="P11" s="40" t="e">
        <f>IF(AND(#REF!="Muy Alta",#REF!="Menor"),CONCATENATE("R6C",#REF!),"")</f>
        <v>#REF!</v>
      </c>
      <c r="Q11" s="41" t="e">
        <f>IF(AND(#REF!="Muy Alta",#REF!="Menor"),CONCATENATE("R6C",#REF!),"")</f>
        <v>#REF!</v>
      </c>
      <c r="R11" s="41" t="e">
        <f>IF(AND(#REF!="Muy Alta",#REF!="Menor"),CONCATENATE("R6C",#REF!),"")</f>
        <v>#REF!</v>
      </c>
      <c r="S11" s="41" t="e">
        <f>IF(AND(#REF!="Muy Alta",#REF!="Menor"),CONCATENATE("R6C",#REF!),"")</f>
        <v>#REF!</v>
      </c>
      <c r="T11" s="41" t="e">
        <f>IF(AND(#REF!="Muy Alta",#REF!="Menor"),CONCATENATE("R6C",#REF!),"")</f>
        <v>#REF!</v>
      </c>
      <c r="U11" s="42" t="e">
        <f>IF(AND(#REF!="Muy Alta",#REF!="Menor"),CONCATENATE("R6C",#REF!),"")</f>
        <v>#REF!</v>
      </c>
      <c r="V11" s="40" t="e">
        <f>IF(AND(#REF!="Muy Alta",#REF!="Moderado"),CONCATENATE("R6C",#REF!),"")</f>
        <v>#REF!</v>
      </c>
      <c r="W11" s="41" t="e">
        <f>IF(AND(#REF!="Muy Alta",#REF!="Moderado"),CONCATENATE("R6C",#REF!),"")</f>
        <v>#REF!</v>
      </c>
      <c r="X11" s="41" t="e">
        <f>IF(AND(#REF!="Muy Alta",#REF!="Moderado"),CONCATENATE("R6C",#REF!),"")</f>
        <v>#REF!</v>
      </c>
      <c r="Y11" s="41" t="e">
        <f>IF(AND(#REF!="Muy Alta",#REF!="Moderado"),CONCATENATE("R6C",#REF!),"")</f>
        <v>#REF!</v>
      </c>
      <c r="Z11" s="41" t="e">
        <f>IF(AND(#REF!="Muy Alta",#REF!="Moderado"),CONCATENATE("R6C",#REF!),"")</f>
        <v>#REF!</v>
      </c>
      <c r="AA11" s="42" t="e">
        <f>IF(AND(#REF!="Muy Alta",#REF!="Moderado"),CONCATENATE("R6C",#REF!),"")</f>
        <v>#REF!</v>
      </c>
      <c r="AB11" s="40" t="e">
        <f>IF(AND(#REF!="Muy Alta",#REF!="Mayor"),CONCATENATE("R6C",#REF!),"")</f>
        <v>#REF!</v>
      </c>
      <c r="AC11" s="41" t="e">
        <f>IF(AND(#REF!="Muy Alta",#REF!="Mayor"),CONCATENATE("R6C",#REF!),"")</f>
        <v>#REF!</v>
      </c>
      <c r="AD11" s="41" t="e">
        <f>IF(AND(#REF!="Muy Alta",#REF!="Mayor"),CONCATENATE("R6C",#REF!),"")</f>
        <v>#REF!</v>
      </c>
      <c r="AE11" s="41" t="e">
        <f>IF(AND(#REF!="Muy Alta",#REF!="Mayor"),CONCATENATE("R6C",#REF!),"")</f>
        <v>#REF!</v>
      </c>
      <c r="AF11" s="41" t="e">
        <f>IF(AND(#REF!="Muy Alta",#REF!="Mayor"),CONCATENATE("R6C",#REF!),"")</f>
        <v>#REF!</v>
      </c>
      <c r="AG11" s="42" t="e">
        <f>IF(AND(#REF!="Muy Alta",#REF!="Mayor"),CONCATENATE("R6C",#REF!),"")</f>
        <v>#REF!</v>
      </c>
      <c r="AH11" s="43" t="e">
        <f>IF(AND(#REF!="Muy Alta",#REF!="Catastrófico"),CONCATENATE("R6C",#REF!),"")</f>
        <v>#REF!</v>
      </c>
      <c r="AI11" s="44" t="e">
        <f>IF(AND(#REF!="Muy Alta",#REF!="Catastrófico"),CONCATENATE("R6C",#REF!),"")</f>
        <v>#REF!</v>
      </c>
      <c r="AJ11" s="44" t="e">
        <f>IF(AND(#REF!="Muy Alta",#REF!="Catastrófico"),CONCATENATE("R6C",#REF!),"")</f>
        <v>#REF!</v>
      </c>
      <c r="AK11" s="44" t="e">
        <f>IF(AND(#REF!="Muy Alta",#REF!="Catastrófico"),CONCATENATE("R6C",#REF!),"")</f>
        <v>#REF!</v>
      </c>
      <c r="AL11" s="44" t="e">
        <f>IF(AND(#REF!="Muy Alta",#REF!="Catastrófico"),CONCATENATE("R6C",#REF!),"")</f>
        <v>#REF!</v>
      </c>
      <c r="AM11" s="45" t="e">
        <f>IF(AND(#REF!="Muy Alta",#REF!="Catastrófico"),CONCATENATE("R6C",#REF!),"")</f>
        <v>#REF!</v>
      </c>
      <c r="AN11" s="71"/>
      <c r="AO11" s="452"/>
      <c r="AP11" s="453"/>
      <c r="AQ11" s="453"/>
      <c r="AR11" s="453"/>
      <c r="AS11" s="453"/>
      <c r="AT11" s="454"/>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347"/>
      <c r="C12" s="347"/>
      <c r="D12" s="348"/>
      <c r="E12" s="446"/>
      <c r="F12" s="445"/>
      <c r="G12" s="445"/>
      <c r="H12" s="445"/>
      <c r="I12" s="461"/>
      <c r="J12" s="40" t="e">
        <f>IF(AND(#REF!="Muy Alta",#REF!="Leve"),CONCATENATE("R7C",#REF!),"")</f>
        <v>#REF!</v>
      </c>
      <c r="K12" s="41" t="e">
        <f>IF(AND(#REF!="Muy Alta",#REF!="Leve"),CONCATENATE("R7C",#REF!),"")</f>
        <v>#REF!</v>
      </c>
      <c r="L12" s="41" t="e">
        <f>IF(AND(#REF!="Muy Alta",#REF!="Leve"),CONCATENATE("R7C",#REF!),"")</f>
        <v>#REF!</v>
      </c>
      <c r="M12" s="41" t="e">
        <f>IF(AND(#REF!="Muy Alta",#REF!="Leve"),CONCATENATE("R7C",#REF!),"")</f>
        <v>#REF!</v>
      </c>
      <c r="N12" s="41" t="e">
        <f>IF(AND(#REF!="Muy Alta",#REF!="Leve"),CONCATENATE("R7C",#REF!),"")</f>
        <v>#REF!</v>
      </c>
      <c r="O12" s="42" t="e">
        <f>IF(AND(#REF!="Muy Alta",#REF!="Leve"),CONCATENATE("R7C",#REF!),"")</f>
        <v>#REF!</v>
      </c>
      <c r="P12" s="40" t="e">
        <f>IF(AND(#REF!="Muy Alta",#REF!="Menor"),CONCATENATE("R7C",#REF!),"")</f>
        <v>#REF!</v>
      </c>
      <c r="Q12" s="41" t="e">
        <f>IF(AND(#REF!="Muy Alta",#REF!="Menor"),CONCATENATE("R7C",#REF!),"")</f>
        <v>#REF!</v>
      </c>
      <c r="R12" s="41" t="e">
        <f>IF(AND(#REF!="Muy Alta",#REF!="Menor"),CONCATENATE("R7C",#REF!),"")</f>
        <v>#REF!</v>
      </c>
      <c r="S12" s="41" t="e">
        <f>IF(AND(#REF!="Muy Alta",#REF!="Menor"),CONCATENATE("R7C",#REF!),"")</f>
        <v>#REF!</v>
      </c>
      <c r="T12" s="41" t="e">
        <f>IF(AND(#REF!="Muy Alta",#REF!="Menor"),CONCATENATE("R7C",#REF!),"")</f>
        <v>#REF!</v>
      </c>
      <c r="U12" s="42" t="e">
        <f>IF(AND(#REF!="Muy Alta",#REF!="Menor"),CONCATENATE("R7C",#REF!),"")</f>
        <v>#REF!</v>
      </c>
      <c r="V12" s="40" t="e">
        <f>IF(AND(#REF!="Muy Alta",#REF!="Moderado"),CONCATENATE("R7C",#REF!),"")</f>
        <v>#REF!</v>
      </c>
      <c r="W12" s="41" t="e">
        <f>IF(AND(#REF!="Muy Alta",#REF!="Moderado"),CONCATENATE("R7C",#REF!),"")</f>
        <v>#REF!</v>
      </c>
      <c r="X12" s="41" t="e">
        <f>IF(AND(#REF!="Muy Alta",#REF!="Moderado"),CONCATENATE("R7C",#REF!),"")</f>
        <v>#REF!</v>
      </c>
      <c r="Y12" s="41" t="e">
        <f>IF(AND(#REF!="Muy Alta",#REF!="Moderado"),CONCATENATE("R7C",#REF!),"")</f>
        <v>#REF!</v>
      </c>
      <c r="Z12" s="41" t="e">
        <f>IF(AND(#REF!="Muy Alta",#REF!="Moderado"),CONCATENATE("R7C",#REF!),"")</f>
        <v>#REF!</v>
      </c>
      <c r="AA12" s="42" t="e">
        <f>IF(AND(#REF!="Muy Alta",#REF!="Moderado"),CONCATENATE("R7C",#REF!),"")</f>
        <v>#REF!</v>
      </c>
      <c r="AB12" s="40" t="e">
        <f>IF(AND(#REF!="Muy Alta",#REF!="Mayor"),CONCATENATE("R7C",#REF!),"")</f>
        <v>#REF!</v>
      </c>
      <c r="AC12" s="41" t="e">
        <f>IF(AND(#REF!="Muy Alta",#REF!="Mayor"),CONCATENATE("R7C",#REF!),"")</f>
        <v>#REF!</v>
      </c>
      <c r="AD12" s="41" t="e">
        <f>IF(AND(#REF!="Muy Alta",#REF!="Mayor"),CONCATENATE("R7C",#REF!),"")</f>
        <v>#REF!</v>
      </c>
      <c r="AE12" s="41" t="e">
        <f>IF(AND(#REF!="Muy Alta",#REF!="Mayor"),CONCATENATE("R7C",#REF!),"")</f>
        <v>#REF!</v>
      </c>
      <c r="AF12" s="41" t="e">
        <f>IF(AND(#REF!="Muy Alta",#REF!="Mayor"),CONCATENATE("R7C",#REF!),"")</f>
        <v>#REF!</v>
      </c>
      <c r="AG12" s="42" t="e">
        <f>IF(AND(#REF!="Muy Alta",#REF!="Mayor"),CONCATENATE("R7C",#REF!),"")</f>
        <v>#REF!</v>
      </c>
      <c r="AH12" s="43" t="e">
        <f>IF(AND(#REF!="Muy Alta",#REF!="Catastrófico"),CONCATENATE("R7C",#REF!),"")</f>
        <v>#REF!</v>
      </c>
      <c r="AI12" s="44" t="e">
        <f>IF(AND(#REF!="Muy Alta",#REF!="Catastrófico"),CONCATENATE("R7C",#REF!),"")</f>
        <v>#REF!</v>
      </c>
      <c r="AJ12" s="44" t="e">
        <f>IF(AND(#REF!="Muy Alta",#REF!="Catastrófico"),CONCATENATE("R7C",#REF!),"")</f>
        <v>#REF!</v>
      </c>
      <c r="AK12" s="44" t="e">
        <f>IF(AND(#REF!="Muy Alta",#REF!="Catastrófico"),CONCATENATE("R7C",#REF!),"")</f>
        <v>#REF!</v>
      </c>
      <c r="AL12" s="44" t="e">
        <f>IF(AND(#REF!="Muy Alta",#REF!="Catastrófico"),CONCATENATE("R7C",#REF!),"")</f>
        <v>#REF!</v>
      </c>
      <c r="AM12" s="45" t="e">
        <f>IF(AND(#REF!="Muy Alta",#REF!="Catastrófico"),CONCATENATE("R7C",#REF!),"")</f>
        <v>#REF!</v>
      </c>
      <c r="AN12" s="71"/>
      <c r="AO12" s="452"/>
      <c r="AP12" s="453"/>
      <c r="AQ12" s="453"/>
      <c r="AR12" s="453"/>
      <c r="AS12" s="453"/>
      <c r="AT12" s="454"/>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347"/>
      <c r="C13" s="347"/>
      <c r="D13" s="348"/>
      <c r="E13" s="446"/>
      <c r="F13" s="445"/>
      <c r="G13" s="445"/>
      <c r="H13" s="445"/>
      <c r="I13" s="461"/>
      <c r="J13" s="40" t="e">
        <f>IF(AND(#REF!="Muy Alta",#REF!="Leve"),CONCATENATE("R8C",#REF!),"")</f>
        <v>#REF!</v>
      </c>
      <c r="K13" s="41" t="e">
        <f>IF(AND(#REF!="Muy Alta",#REF!="Leve"),CONCATENATE("R8C",#REF!),"")</f>
        <v>#REF!</v>
      </c>
      <c r="L13" s="41" t="e">
        <f>IF(AND(#REF!="Muy Alta",#REF!="Leve"),CONCATENATE("R8C",#REF!),"")</f>
        <v>#REF!</v>
      </c>
      <c r="M13" s="41" t="e">
        <f>IF(AND(#REF!="Muy Alta",#REF!="Leve"),CONCATENATE("R8C",#REF!),"")</f>
        <v>#REF!</v>
      </c>
      <c r="N13" s="41" t="e">
        <f>IF(AND(#REF!="Muy Alta",#REF!="Leve"),CONCATENATE("R8C",#REF!),"")</f>
        <v>#REF!</v>
      </c>
      <c r="O13" s="42" t="e">
        <f>IF(AND(#REF!="Muy Alta",#REF!="Leve"),CONCATENATE("R8C",#REF!),"")</f>
        <v>#REF!</v>
      </c>
      <c r="P13" s="40" t="e">
        <f>IF(AND(#REF!="Muy Alta",#REF!="Menor"),CONCATENATE("R8C",#REF!),"")</f>
        <v>#REF!</v>
      </c>
      <c r="Q13" s="41" t="e">
        <f>IF(AND(#REF!="Muy Alta",#REF!="Menor"),CONCATENATE("R8C",#REF!),"")</f>
        <v>#REF!</v>
      </c>
      <c r="R13" s="41" t="e">
        <f>IF(AND(#REF!="Muy Alta",#REF!="Menor"),CONCATENATE("R8C",#REF!),"")</f>
        <v>#REF!</v>
      </c>
      <c r="S13" s="41" t="e">
        <f>IF(AND(#REF!="Muy Alta",#REF!="Menor"),CONCATENATE("R8C",#REF!),"")</f>
        <v>#REF!</v>
      </c>
      <c r="T13" s="41" t="e">
        <f>IF(AND(#REF!="Muy Alta",#REF!="Menor"),CONCATENATE("R8C",#REF!),"")</f>
        <v>#REF!</v>
      </c>
      <c r="U13" s="42" t="e">
        <f>IF(AND(#REF!="Muy Alta",#REF!="Menor"),CONCATENATE("R8C",#REF!),"")</f>
        <v>#REF!</v>
      </c>
      <c r="V13" s="40" t="e">
        <f>IF(AND(#REF!="Muy Alta",#REF!="Moderado"),CONCATENATE("R8C",#REF!),"")</f>
        <v>#REF!</v>
      </c>
      <c r="W13" s="41" t="e">
        <f>IF(AND(#REF!="Muy Alta",#REF!="Moderado"),CONCATENATE("R8C",#REF!),"")</f>
        <v>#REF!</v>
      </c>
      <c r="X13" s="41" t="e">
        <f>IF(AND(#REF!="Muy Alta",#REF!="Moderado"),CONCATENATE("R8C",#REF!),"")</f>
        <v>#REF!</v>
      </c>
      <c r="Y13" s="41" t="e">
        <f>IF(AND(#REF!="Muy Alta",#REF!="Moderado"),CONCATENATE("R8C",#REF!),"")</f>
        <v>#REF!</v>
      </c>
      <c r="Z13" s="41" t="e">
        <f>IF(AND(#REF!="Muy Alta",#REF!="Moderado"),CONCATENATE("R8C",#REF!),"")</f>
        <v>#REF!</v>
      </c>
      <c r="AA13" s="42" t="e">
        <f>IF(AND(#REF!="Muy Alta",#REF!="Moderado"),CONCATENATE("R8C",#REF!),"")</f>
        <v>#REF!</v>
      </c>
      <c r="AB13" s="40" t="e">
        <f>IF(AND(#REF!="Muy Alta",#REF!="Mayor"),CONCATENATE("R8C",#REF!),"")</f>
        <v>#REF!</v>
      </c>
      <c r="AC13" s="41" t="e">
        <f>IF(AND(#REF!="Muy Alta",#REF!="Mayor"),CONCATENATE("R8C",#REF!),"")</f>
        <v>#REF!</v>
      </c>
      <c r="AD13" s="41" t="e">
        <f>IF(AND(#REF!="Muy Alta",#REF!="Mayor"),CONCATENATE("R8C",#REF!),"")</f>
        <v>#REF!</v>
      </c>
      <c r="AE13" s="41" t="e">
        <f>IF(AND(#REF!="Muy Alta",#REF!="Mayor"),CONCATENATE("R8C",#REF!),"")</f>
        <v>#REF!</v>
      </c>
      <c r="AF13" s="41" t="e">
        <f>IF(AND(#REF!="Muy Alta",#REF!="Mayor"),CONCATENATE("R8C",#REF!),"")</f>
        <v>#REF!</v>
      </c>
      <c r="AG13" s="42" t="e">
        <f>IF(AND(#REF!="Muy Alta",#REF!="Mayor"),CONCATENATE("R8C",#REF!),"")</f>
        <v>#REF!</v>
      </c>
      <c r="AH13" s="43" t="e">
        <f>IF(AND(#REF!="Muy Alta",#REF!="Catastrófico"),CONCATENATE("R8C",#REF!),"")</f>
        <v>#REF!</v>
      </c>
      <c r="AI13" s="44" t="e">
        <f>IF(AND(#REF!="Muy Alta",#REF!="Catastrófico"),CONCATENATE("R8C",#REF!),"")</f>
        <v>#REF!</v>
      </c>
      <c r="AJ13" s="44" t="e">
        <f>IF(AND(#REF!="Muy Alta",#REF!="Catastrófico"),CONCATENATE("R8C",#REF!),"")</f>
        <v>#REF!</v>
      </c>
      <c r="AK13" s="44" t="e">
        <f>IF(AND(#REF!="Muy Alta",#REF!="Catastrófico"),CONCATENATE("R8C",#REF!),"")</f>
        <v>#REF!</v>
      </c>
      <c r="AL13" s="44" t="e">
        <f>IF(AND(#REF!="Muy Alta",#REF!="Catastrófico"),CONCATENATE("R8C",#REF!),"")</f>
        <v>#REF!</v>
      </c>
      <c r="AM13" s="45" t="e">
        <f>IF(AND(#REF!="Muy Alta",#REF!="Catastrófico"),CONCATENATE("R8C",#REF!),"")</f>
        <v>#REF!</v>
      </c>
      <c r="AN13" s="71"/>
      <c r="AO13" s="452"/>
      <c r="AP13" s="453"/>
      <c r="AQ13" s="453"/>
      <c r="AR13" s="453"/>
      <c r="AS13" s="453"/>
      <c r="AT13" s="454"/>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347"/>
      <c r="C14" s="347"/>
      <c r="D14" s="348"/>
      <c r="E14" s="446"/>
      <c r="F14" s="445"/>
      <c r="G14" s="445"/>
      <c r="H14" s="445"/>
      <c r="I14" s="461"/>
      <c r="J14" s="40" t="e">
        <f>IF(AND(#REF!="Muy Alta",#REF!="Leve"),CONCATENATE("R9C",#REF!),"")</f>
        <v>#REF!</v>
      </c>
      <c r="K14" s="41" t="e">
        <f>IF(AND(#REF!="Muy Alta",#REF!="Leve"),CONCATENATE("R9C",#REF!),"")</f>
        <v>#REF!</v>
      </c>
      <c r="L14" s="41" t="e">
        <f>IF(AND(#REF!="Muy Alta",#REF!="Leve"),CONCATENATE("R9C",#REF!),"")</f>
        <v>#REF!</v>
      </c>
      <c r="M14" s="41" t="e">
        <f>IF(AND(#REF!="Muy Alta",#REF!="Leve"),CONCATENATE("R9C",#REF!),"")</f>
        <v>#REF!</v>
      </c>
      <c r="N14" s="41" t="e">
        <f>IF(AND(#REF!="Muy Alta",#REF!="Leve"),CONCATENATE("R9C",#REF!),"")</f>
        <v>#REF!</v>
      </c>
      <c r="O14" s="42" t="e">
        <f>IF(AND(#REF!="Muy Alta",#REF!="Leve"),CONCATENATE("R9C",#REF!),"")</f>
        <v>#REF!</v>
      </c>
      <c r="P14" s="40" t="e">
        <f>IF(AND(#REF!="Muy Alta",#REF!="Menor"),CONCATENATE("R9C",#REF!),"")</f>
        <v>#REF!</v>
      </c>
      <c r="Q14" s="41" t="e">
        <f>IF(AND(#REF!="Muy Alta",#REF!="Menor"),CONCATENATE("R9C",#REF!),"")</f>
        <v>#REF!</v>
      </c>
      <c r="R14" s="41" t="e">
        <f>IF(AND(#REF!="Muy Alta",#REF!="Menor"),CONCATENATE("R9C",#REF!),"")</f>
        <v>#REF!</v>
      </c>
      <c r="S14" s="41" t="e">
        <f>IF(AND(#REF!="Muy Alta",#REF!="Menor"),CONCATENATE("R9C",#REF!),"")</f>
        <v>#REF!</v>
      </c>
      <c r="T14" s="41" t="e">
        <f>IF(AND(#REF!="Muy Alta",#REF!="Menor"),CONCATENATE("R9C",#REF!),"")</f>
        <v>#REF!</v>
      </c>
      <c r="U14" s="42" t="e">
        <f>IF(AND(#REF!="Muy Alta",#REF!="Menor"),CONCATENATE("R9C",#REF!),"")</f>
        <v>#REF!</v>
      </c>
      <c r="V14" s="40" t="e">
        <f>IF(AND(#REF!="Muy Alta",#REF!="Moderado"),CONCATENATE("R9C",#REF!),"")</f>
        <v>#REF!</v>
      </c>
      <c r="W14" s="41" t="e">
        <f>IF(AND(#REF!="Muy Alta",#REF!="Moderado"),CONCATENATE("R9C",#REF!),"")</f>
        <v>#REF!</v>
      </c>
      <c r="X14" s="41" t="e">
        <f>IF(AND(#REF!="Muy Alta",#REF!="Moderado"),CONCATENATE("R9C",#REF!),"")</f>
        <v>#REF!</v>
      </c>
      <c r="Y14" s="41" t="e">
        <f>IF(AND(#REF!="Muy Alta",#REF!="Moderado"),CONCATENATE("R9C",#REF!),"")</f>
        <v>#REF!</v>
      </c>
      <c r="Z14" s="41" t="e">
        <f>IF(AND(#REF!="Muy Alta",#REF!="Moderado"),CONCATENATE("R9C",#REF!),"")</f>
        <v>#REF!</v>
      </c>
      <c r="AA14" s="42" t="e">
        <f>IF(AND(#REF!="Muy Alta",#REF!="Moderado"),CONCATENATE("R9C",#REF!),"")</f>
        <v>#REF!</v>
      </c>
      <c r="AB14" s="40" t="e">
        <f>IF(AND(#REF!="Muy Alta",#REF!="Mayor"),CONCATENATE("R9C",#REF!),"")</f>
        <v>#REF!</v>
      </c>
      <c r="AC14" s="41" t="e">
        <f>IF(AND(#REF!="Muy Alta",#REF!="Mayor"),CONCATENATE("R9C",#REF!),"")</f>
        <v>#REF!</v>
      </c>
      <c r="AD14" s="41" t="e">
        <f>IF(AND(#REF!="Muy Alta",#REF!="Mayor"),CONCATENATE("R9C",#REF!),"")</f>
        <v>#REF!</v>
      </c>
      <c r="AE14" s="41" t="e">
        <f>IF(AND(#REF!="Muy Alta",#REF!="Mayor"),CONCATENATE("R9C",#REF!),"")</f>
        <v>#REF!</v>
      </c>
      <c r="AF14" s="41" t="e">
        <f>IF(AND(#REF!="Muy Alta",#REF!="Mayor"),CONCATENATE("R9C",#REF!),"")</f>
        <v>#REF!</v>
      </c>
      <c r="AG14" s="42" t="e">
        <f>IF(AND(#REF!="Muy Alta",#REF!="Mayor"),CONCATENATE("R9C",#REF!),"")</f>
        <v>#REF!</v>
      </c>
      <c r="AH14" s="43" t="e">
        <f>IF(AND(#REF!="Muy Alta",#REF!="Catastrófico"),CONCATENATE("R9C",#REF!),"")</f>
        <v>#REF!</v>
      </c>
      <c r="AI14" s="44" t="e">
        <f>IF(AND(#REF!="Muy Alta",#REF!="Catastrófico"),CONCATENATE("R9C",#REF!),"")</f>
        <v>#REF!</v>
      </c>
      <c r="AJ14" s="44" t="e">
        <f>IF(AND(#REF!="Muy Alta",#REF!="Catastrófico"),CONCATENATE("R9C",#REF!),"")</f>
        <v>#REF!</v>
      </c>
      <c r="AK14" s="44" t="e">
        <f>IF(AND(#REF!="Muy Alta",#REF!="Catastrófico"),CONCATENATE("R9C",#REF!),"")</f>
        <v>#REF!</v>
      </c>
      <c r="AL14" s="44" t="e">
        <f>IF(AND(#REF!="Muy Alta",#REF!="Catastrófico"),CONCATENATE("R9C",#REF!),"")</f>
        <v>#REF!</v>
      </c>
      <c r="AM14" s="45" t="e">
        <f>IF(AND(#REF!="Muy Alta",#REF!="Catastrófico"),CONCATENATE("R9C",#REF!),"")</f>
        <v>#REF!</v>
      </c>
      <c r="AN14" s="71"/>
      <c r="AO14" s="452"/>
      <c r="AP14" s="453"/>
      <c r="AQ14" s="453"/>
      <c r="AR14" s="453"/>
      <c r="AS14" s="453"/>
      <c r="AT14" s="454"/>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347"/>
      <c r="C15" s="347"/>
      <c r="D15" s="348"/>
      <c r="E15" s="447"/>
      <c r="F15" s="448"/>
      <c r="G15" s="448"/>
      <c r="H15" s="448"/>
      <c r="I15" s="462"/>
      <c r="J15" s="46" t="e">
        <f>IF(AND(#REF!="Muy Alta",#REF!="Leve"),CONCATENATE("R10C",#REF!),"")</f>
        <v>#REF!</v>
      </c>
      <c r="K15" s="47" t="e">
        <f>IF(AND(#REF!="Muy Alta",#REF!="Leve"),CONCATENATE("R10C",#REF!),"")</f>
        <v>#REF!</v>
      </c>
      <c r="L15" s="47" t="e">
        <f>IF(AND(#REF!="Muy Alta",#REF!="Leve"),CONCATENATE("R10C",#REF!),"")</f>
        <v>#REF!</v>
      </c>
      <c r="M15" s="47" t="e">
        <f>IF(AND(#REF!="Muy Alta",#REF!="Leve"),CONCATENATE("R10C",#REF!),"")</f>
        <v>#REF!</v>
      </c>
      <c r="N15" s="47" t="e">
        <f>IF(AND(#REF!="Muy Alta",#REF!="Leve"),CONCATENATE("R10C",#REF!),"")</f>
        <v>#REF!</v>
      </c>
      <c r="O15" s="48" t="e">
        <f>IF(AND(#REF!="Muy Alta",#REF!="Leve"),CONCATENATE("R10C",#REF!),"")</f>
        <v>#REF!</v>
      </c>
      <c r="P15" s="40" t="e">
        <f>IF(AND(#REF!="Muy Alta",#REF!="Menor"),CONCATENATE("R10C",#REF!),"")</f>
        <v>#REF!</v>
      </c>
      <c r="Q15" s="41" t="e">
        <f>IF(AND(#REF!="Muy Alta",#REF!="Menor"),CONCATENATE("R10C",#REF!),"")</f>
        <v>#REF!</v>
      </c>
      <c r="R15" s="41" t="e">
        <f>IF(AND(#REF!="Muy Alta",#REF!="Menor"),CONCATENATE("R10C",#REF!),"")</f>
        <v>#REF!</v>
      </c>
      <c r="S15" s="41" t="e">
        <f>IF(AND(#REF!="Muy Alta",#REF!="Menor"),CONCATENATE("R10C",#REF!),"")</f>
        <v>#REF!</v>
      </c>
      <c r="T15" s="41" t="e">
        <f>IF(AND(#REF!="Muy Alta",#REF!="Menor"),CONCATENATE("R10C",#REF!),"")</f>
        <v>#REF!</v>
      </c>
      <c r="U15" s="42" t="e">
        <f>IF(AND(#REF!="Muy Alta",#REF!="Menor"),CONCATENATE("R10C",#REF!),"")</f>
        <v>#REF!</v>
      </c>
      <c r="V15" s="46" t="e">
        <f>IF(AND(#REF!="Muy Alta",#REF!="Moderado"),CONCATENATE("R10C",#REF!),"")</f>
        <v>#REF!</v>
      </c>
      <c r="W15" s="47" t="e">
        <f>IF(AND(#REF!="Muy Alta",#REF!="Moderado"),CONCATENATE("R10C",#REF!),"")</f>
        <v>#REF!</v>
      </c>
      <c r="X15" s="47" t="e">
        <f>IF(AND(#REF!="Muy Alta",#REF!="Moderado"),CONCATENATE("R10C",#REF!),"")</f>
        <v>#REF!</v>
      </c>
      <c r="Y15" s="47" t="e">
        <f>IF(AND(#REF!="Muy Alta",#REF!="Moderado"),CONCATENATE("R10C",#REF!),"")</f>
        <v>#REF!</v>
      </c>
      <c r="Z15" s="47" t="e">
        <f>IF(AND(#REF!="Muy Alta",#REF!="Moderado"),CONCATENATE("R10C",#REF!),"")</f>
        <v>#REF!</v>
      </c>
      <c r="AA15" s="48" t="e">
        <f>IF(AND(#REF!="Muy Alta",#REF!="Moderado"),CONCATENATE("R10C",#REF!),"")</f>
        <v>#REF!</v>
      </c>
      <c r="AB15" s="40" t="e">
        <f>IF(AND(#REF!="Muy Alta",#REF!="Mayor"),CONCATENATE("R10C",#REF!),"")</f>
        <v>#REF!</v>
      </c>
      <c r="AC15" s="41" t="e">
        <f>IF(AND(#REF!="Muy Alta",#REF!="Mayor"),CONCATENATE("R10C",#REF!),"")</f>
        <v>#REF!</v>
      </c>
      <c r="AD15" s="41" t="e">
        <f>IF(AND(#REF!="Muy Alta",#REF!="Mayor"),CONCATENATE("R10C",#REF!),"")</f>
        <v>#REF!</v>
      </c>
      <c r="AE15" s="41" t="e">
        <f>IF(AND(#REF!="Muy Alta",#REF!="Mayor"),CONCATENATE("R10C",#REF!),"")</f>
        <v>#REF!</v>
      </c>
      <c r="AF15" s="41" t="e">
        <f>IF(AND(#REF!="Muy Alta",#REF!="Mayor"),CONCATENATE("R10C",#REF!),"")</f>
        <v>#REF!</v>
      </c>
      <c r="AG15" s="42" t="e">
        <f>IF(AND(#REF!="Muy Alta",#REF!="Mayor"),CONCATENATE("R10C",#REF!),"")</f>
        <v>#REF!</v>
      </c>
      <c r="AH15" s="49" t="e">
        <f>IF(AND(#REF!="Muy Alta",#REF!="Catastrófico"),CONCATENATE("R10C",#REF!),"")</f>
        <v>#REF!</v>
      </c>
      <c r="AI15" s="50" t="e">
        <f>IF(AND(#REF!="Muy Alta",#REF!="Catastrófico"),CONCATENATE("R10C",#REF!),"")</f>
        <v>#REF!</v>
      </c>
      <c r="AJ15" s="50" t="e">
        <f>IF(AND(#REF!="Muy Alta",#REF!="Catastrófico"),CONCATENATE("R10C",#REF!),"")</f>
        <v>#REF!</v>
      </c>
      <c r="AK15" s="50" t="e">
        <f>IF(AND(#REF!="Muy Alta",#REF!="Catastrófico"),CONCATENATE("R10C",#REF!),"")</f>
        <v>#REF!</v>
      </c>
      <c r="AL15" s="50" t="e">
        <f>IF(AND(#REF!="Muy Alta",#REF!="Catastrófico"),CONCATENATE("R10C",#REF!),"")</f>
        <v>#REF!</v>
      </c>
      <c r="AM15" s="51" t="e">
        <f>IF(AND(#REF!="Muy Alta",#REF!="Catastrófico"),CONCATENATE("R10C",#REF!),"")</f>
        <v>#REF!</v>
      </c>
      <c r="AN15" s="71"/>
      <c r="AO15" s="455"/>
      <c r="AP15" s="456"/>
      <c r="AQ15" s="456"/>
      <c r="AR15" s="456"/>
      <c r="AS15" s="456"/>
      <c r="AT15" s="457"/>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347"/>
      <c r="C16" s="347"/>
      <c r="D16" s="348"/>
      <c r="E16" s="442" t="s">
        <v>180</v>
      </c>
      <c r="F16" s="443"/>
      <c r="G16" s="443"/>
      <c r="H16" s="443"/>
      <c r="I16" s="443"/>
      <c r="J16" s="52" t="e">
        <f>IF(AND(#REF!="Alta",#REF!="Leve"),CONCATENATE("R1C",#REF!),"")</f>
        <v>#REF!</v>
      </c>
      <c r="K16" s="53" t="e">
        <f>IF(AND(#REF!="Alta",#REF!="Leve"),CONCATENATE("R1C",#REF!),"")</f>
        <v>#REF!</v>
      </c>
      <c r="L16" s="53" t="e">
        <f>IF(AND(#REF!="Alta",#REF!="Leve"),CONCATENATE("R1C",#REF!),"")</f>
        <v>#REF!</v>
      </c>
      <c r="M16" s="53" t="e">
        <f>IF(AND(#REF!="Alta",#REF!="Leve"),CONCATENATE("R1C",#REF!),"")</f>
        <v>#REF!</v>
      </c>
      <c r="N16" s="53" t="e">
        <f>IF(AND(#REF!="Alta",#REF!="Leve"),CONCATENATE("R1C",#REF!),"")</f>
        <v>#REF!</v>
      </c>
      <c r="O16" s="54" t="e">
        <f>IF(AND(#REF!="Alta",#REF!="Leve"),CONCATENATE("R1C",#REF!),"")</f>
        <v>#REF!</v>
      </c>
      <c r="P16" s="52" t="e">
        <f>IF(AND(#REF!="Alta",#REF!="Menor"),CONCATENATE("R1C",#REF!),"")</f>
        <v>#REF!</v>
      </c>
      <c r="Q16" s="53" t="e">
        <f>IF(AND(#REF!="Alta",#REF!="Menor"),CONCATENATE("R1C",#REF!),"")</f>
        <v>#REF!</v>
      </c>
      <c r="R16" s="53" t="e">
        <f>IF(AND(#REF!="Alta",#REF!="Menor"),CONCATENATE("R1C",#REF!),"")</f>
        <v>#REF!</v>
      </c>
      <c r="S16" s="53" t="e">
        <f>IF(AND(#REF!="Alta",#REF!="Menor"),CONCATENATE("R1C",#REF!),"")</f>
        <v>#REF!</v>
      </c>
      <c r="T16" s="53" t="e">
        <f>IF(AND(#REF!="Alta",#REF!="Menor"),CONCATENATE("R1C",#REF!),"")</f>
        <v>#REF!</v>
      </c>
      <c r="U16" s="54" t="e">
        <f>IF(AND(#REF!="Alta",#REF!="Menor"),CONCATENATE("R1C",#REF!),"")</f>
        <v>#REF!</v>
      </c>
      <c r="V16" s="34" t="e">
        <f>IF(AND(#REF!="Alta",#REF!="Moderado"),CONCATENATE("R1C",#REF!),"")</f>
        <v>#REF!</v>
      </c>
      <c r="W16" s="35" t="e">
        <f>IF(AND(#REF!="Alta",#REF!="Moderado"),CONCATENATE("R1C",#REF!),"")</f>
        <v>#REF!</v>
      </c>
      <c r="X16" s="35" t="e">
        <f>IF(AND(#REF!="Alta",#REF!="Moderado"),CONCATENATE("R1C",#REF!),"")</f>
        <v>#REF!</v>
      </c>
      <c r="Y16" s="35" t="e">
        <f>IF(AND(#REF!="Alta",#REF!="Moderado"),CONCATENATE("R1C",#REF!),"")</f>
        <v>#REF!</v>
      </c>
      <c r="Z16" s="35" t="e">
        <f>IF(AND(#REF!="Alta",#REF!="Moderado"),CONCATENATE("R1C",#REF!),"")</f>
        <v>#REF!</v>
      </c>
      <c r="AA16" s="36" t="e">
        <f>IF(AND(#REF!="Alta",#REF!="Moderado"),CONCATENATE("R1C",#REF!),"")</f>
        <v>#REF!</v>
      </c>
      <c r="AB16" s="34" t="e">
        <f>IF(AND(#REF!="Alta",#REF!="Mayor"),CONCATENATE("R1C",#REF!),"")</f>
        <v>#REF!</v>
      </c>
      <c r="AC16" s="35" t="e">
        <f>IF(AND(#REF!="Alta",#REF!="Mayor"),CONCATENATE("R1C",#REF!),"")</f>
        <v>#REF!</v>
      </c>
      <c r="AD16" s="35" t="e">
        <f>IF(AND(#REF!="Alta",#REF!="Mayor"),CONCATENATE("R1C",#REF!),"")</f>
        <v>#REF!</v>
      </c>
      <c r="AE16" s="35" t="e">
        <f>IF(AND(#REF!="Alta",#REF!="Mayor"),CONCATENATE("R1C",#REF!),"")</f>
        <v>#REF!</v>
      </c>
      <c r="AF16" s="35" t="e">
        <f>IF(AND(#REF!="Alta",#REF!="Mayor"),CONCATENATE("R1C",#REF!),"")</f>
        <v>#REF!</v>
      </c>
      <c r="AG16" s="36" t="e">
        <f>IF(AND(#REF!="Alta",#REF!="Mayor"),CONCATENATE("R1C",#REF!),"")</f>
        <v>#REF!</v>
      </c>
      <c r="AH16" s="37" t="e">
        <f>IF(AND(#REF!="Alta",#REF!="Catastrófico"),CONCATENATE("R1C",#REF!),"")</f>
        <v>#REF!</v>
      </c>
      <c r="AI16" s="38" t="e">
        <f>IF(AND(#REF!="Alta",#REF!="Catastrófico"),CONCATENATE("R1C",#REF!),"")</f>
        <v>#REF!</v>
      </c>
      <c r="AJ16" s="38" t="e">
        <f>IF(AND(#REF!="Alta",#REF!="Catastrófico"),CONCATENATE("R1C",#REF!),"")</f>
        <v>#REF!</v>
      </c>
      <c r="AK16" s="38" t="e">
        <f>IF(AND(#REF!="Alta",#REF!="Catastrófico"),CONCATENATE("R1C",#REF!),"")</f>
        <v>#REF!</v>
      </c>
      <c r="AL16" s="38" t="e">
        <f>IF(AND(#REF!="Alta",#REF!="Catastrófico"),CONCATENATE("R1C",#REF!),"")</f>
        <v>#REF!</v>
      </c>
      <c r="AM16" s="39" t="e">
        <f>IF(AND(#REF!="Alta",#REF!="Catastrófico"),CONCATENATE("R1C",#REF!),"")</f>
        <v>#REF!</v>
      </c>
      <c r="AN16" s="71"/>
      <c r="AO16" s="433" t="s">
        <v>181</v>
      </c>
      <c r="AP16" s="434"/>
      <c r="AQ16" s="434"/>
      <c r="AR16" s="434"/>
      <c r="AS16" s="434"/>
      <c r="AT16" s="435"/>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347"/>
      <c r="C17" s="347"/>
      <c r="D17" s="348"/>
      <c r="E17" s="444"/>
      <c r="F17" s="445"/>
      <c r="G17" s="445"/>
      <c r="H17" s="445"/>
      <c r="I17" s="445"/>
      <c r="J17" s="55" t="e">
        <f>IF(AND(#REF!="Alta",#REF!="Leve"),CONCATENATE("R2C",#REF!),"")</f>
        <v>#REF!</v>
      </c>
      <c r="K17" s="56" t="e">
        <f>IF(AND(#REF!="Alta",#REF!="Leve"),CONCATENATE("R2C",#REF!),"")</f>
        <v>#REF!</v>
      </c>
      <c r="L17" s="56" t="e">
        <f>IF(AND(#REF!="Alta",#REF!="Leve"),CONCATENATE("R2C",#REF!),"")</f>
        <v>#REF!</v>
      </c>
      <c r="M17" s="56" t="e">
        <f>IF(AND(#REF!="Alta",#REF!="Leve"),CONCATENATE("R2C",#REF!),"")</f>
        <v>#REF!</v>
      </c>
      <c r="N17" s="56" t="e">
        <f>IF(AND(#REF!="Alta",#REF!="Leve"),CONCATENATE("R2C",#REF!),"")</f>
        <v>#REF!</v>
      </c>
      <c r="O17" s="57" t="e">
        <f>IF(AND(#REF!="Alta",#REF!="Leve"),CONCATENATE("R2C",#REF!),"")</f>
        <v>#REF!</v>
      </c>
      <c r="P17" s="55" t="e">
        <f>IF(AND(#REF!="Alta",#REF!="Menor"),CONCATENATE("R2C",#REF!),"")</f>
        <v>#REF!</v>
      </c>
      <c r="Q17" s="56" t="e">
        <f>IF(AND(#REF!="Alta",#REF!="Menor"),CONCATENATE("R2C",#REF!),"")</f>
        <v>#REF!</v>
      </c>
      <c r="R17" s="56" t="e">
        <f>IF(AND(#REF!="Alta",#REF!="Menor"),CONCATENATE("R2C",#REF!),"")</f>
        <v>#REF!</v>
      </c>
      <c r="S17" s="56" t="e">
        <f>IF(AND(#REF!="Alta",#REF!="Menor"),CONCATENATE("R2C",#REF!),"")</f>
        <v>#REF!</v>
      </c>
      <c r="T17" s="56" t="e">
        <f>IF(AND(#REF!="Alta",#REF!="Menor"),CONCATENATE("R2C",#REF!),"")</f>
        <v>#REF!</v>
      </c>
      <c r="U17" s="57" t="e">
        <f>IF(AND(#REF!="Alta",#REF!="Menor"),CONCATENATE("R2C",#REF!),"")</f>
        <v>#REF!</v>
      </c>
      <c r="V17" s="40" t="e">
        <f>IF(AND(#REF!="Alta",#REF!="Moderado"),CONCATENATE("R2C",#REF!),"")</f>
        <v>#REF!</v>
      </c>
      <c r="W17" s="41" t="e">
        <f>IF(AND(#REF!="Alta",#REF!="Moderado"),CONCATENATE("R2C",#REF!),"")</f>
        <v>#REF!</v>
      </c>
      <c r="X17" s="41" t="e">
        <f>IF(AND(#REF!="Alta",#REF!="Moderado"),CONCATENATE("R2C",#REF!),"")</f>
        <v>#REF!</v>
      </c>
      <c r="Y17" s="41" t="e">
        <f>IF(AND(#REF!="Alta",#REF!="Moderado"),CONCATENATE("R2C",#REF!),"")</f>
        <v>#REF!</v>
      </c>
      <c r="Z17" s="41" t="e">
        <f>IF(AND(#REF!="Alta",#REF!="Moderado"),CONCATENATE("R2C",#REF!),"")</f>
        <v>#REF!</v>
      </c>
      <c r="AA17" s="42" t="e">
        <f>IF(AND(#REF!="Alta",#REF!="Moderado"),CONCATENATE("R2C",#REF!),"")</f>
        <v>#REF!</v>
      </c>
      <c r="AB17" s="40" t="e">
        <f>IF(AND(#REF!="Alta",#REF!="Mayor"),CONCATENATE("R2C",#REF!),"")</f>
        <v>#REF!</v>
      </c>
      <c r="AC17" s="41" t="e">
        <f>IF(AND(#REF!="Alta",#REF!="Mayor"),CONCATENATE("R2C",#REF!),"")</f>
        <v>#REF!</v>
      </c>
      <c r="AD17" s="41" t="e">
        <f>IF(AND(#REF!="Alta",#REF!="Mayor"),CONCATENATE("R2C",#REF!),"")</f>
        <v>#REF!</v>
      </c>
      <c r="AE17" s="41" t="e">
        <f>IF(AND(#REF!="Alta",#REF!="Mayor"),CONCATENATE("R2C",#REF!),"")</f>
        <v>#REF!</v>
      </c>
      <c r="AF17" s="41" t="e">
        <f>IF(AND(#REF!="Alta",#REF!="Mayor"),CONCATENATE("R2C",#REF!),"")</f>
        <v>#REF!</v>
      </c>
      <c r="AG17" s="42" t="e">
        <f>IF(AND(#REF!="Alta",#REF!="Mayor"),CONCATENATE("R2C",#REF!),"")</f>
        <v>#REF!</v>
      </c>
      <c r="AH17" s="43" t="e">
        <f>IF(AND(#REF!="Alta",#REF!="Catastrófico"),CONCATENATE("R2C",#REF!),"")</f>
        <v>#REF!</v>
      </c>
      <c r="AI17" s="44" t="e">
        <f>IF(AND(#REF!="Alta",#REF!="Catastrófico"),CONCATENATE("R2C",#REF!),"")</f>
        <v>#REF!</v>
      </c>
      <c r="AJ17" s="44" t="e">
        <f>IF(AND(#REF!="Alta",#REF!="Catastrófico"),CONCATENATE("R2C",#REF!),"")</f>
        <v>#REF!</v>
      </c>
      <c r="AK17" s="44" t="e">
        <f>IF(AND(#REF!="Alta",#REF!="Catastrófico"),CONCATENATE("R2C",#REF!),"")</f>
        <v>#REF!</v>
      </c>
      <c r="AL17" s="44" t="e">
        <f>IF(AND(#REF!="Alta",#REF!="Catastrófico"),CONCATENATE("R2C",#REF!),"")</f>
        <v>#REF!</v>
      </c>
      <c r="AM17" s="45" t="e">
        <f>IF(AND(#REF!="Alta",#REF!="Catastrófico"),CONCATENATE("R2C",#REF!),"")</f>
        <v>#REF!</v>
      </c>
      <c r="AN17" s="71"/>
      <c r="AO17" s="436"/>
      <c r="AP17" s="437"/>
      <c r="AQ17" s="437"/>
      <c r="AR17" s="437"/>
      <c r="AS17" s="437"/>
      <c r="AT17" s="438"/>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347"/>
      <c r="C18" s="347"/>
      <c r="D18" s="348"/>
      <c r="E18" s="446"/>
      <c r="F18" s="445"/>
      <c r="G18" s="445"/>
      <c r="H18" s="445"/>
      <c r="I18" s="445"/>
      <c r="J18" s="55" t="e">
        <f>IF(AND(#REF!="Alta",#REF!="Leve"),CONCATENATE("R3C",#REF!),"")</f>
        <v>#REF!</v>
      </c>
      <c r="K18" s="56" t="e">
        <f>IF(AND(#REF!="Alta",#REF!="Leve"),CONCATENATE("R3C",#REF!),"")</f>
        <v>#REF!</v>
      </c>
      <c r="L18" s="56" t="e">
        <f>IF(AND(#REF!="Alta",#REF!="Leve"),CONCATENATE("R3C",#REF!),"")</f>
        <v>#REF!</v>
      </c>
      <c r="M18" s="56" t="e">
        <f>IF(AND(#REF!="Alta",#REF!="Leve"),CONCATENATE("R3C",#REF!),"")</f>
        <v>#REF!</v>
      </c>
      <c r="N18" s="56" t="e">
        <f>IF(AND(#REF!="Alta",#REF!="Leve"),CONCATENATE("R3C",#REF!),"")</f>
        <v>#REF!</v>
      </c>
      <c r="O18" s="57" t="e">
        <f>IF(AND(#REF!="Alta",#REF!="Leve"),CONCATENATE("R3C",#REF!),"")</f>
        <v>#REF!</v>
      </c>
      <c r="P18" s="55" t="e">
        <f>IF(AND(#REF!="Alta",#REF!="Menor"),CONCATENATE("R3C",#REF!),"")</f>
        <v>#REF!</v>
      </c>
      <c r="Q18" s="56" t="e">
        <f>IF(AND(#REF!="Alta",#REF!="Menor"),CONCATENATE("R3C",#REF!),"")</f>
        <v>#REF!</v>
      </c>
      <c r="R18" s="56" t="e">
        <f>IF(AND(#REF!="Alta",#REF!="Menor"),CONCATENATE("R3C",#REF!),"")</f>
        <v>#REF!</v>
      </c>
      <c r="S18" s="56" t="e">
        <f>IF(AND(#REF!="Alta",#REF!="Menor"),CONCATENATE("R3C",#REF!),"")</f>
        <v>#REF!</v>
      </c>
      <c r="T18" s="56" t="e">
        <f>IF(AND(#REF!="Alta",#REF!="Menor"),CONCATENATE("R3C",#REF!),"")</f>
        <v>#REF!</v>
      </c>
      <c r="U18" s="57" t="e">
        <f>IF(AND(#REF!="Alta",#REF!="Menor"),CONCATENATE("R3C",#REF!),"")</f>
        <v>#REF!</v>
      </c>
      <c r="V18" s="40" t="e">
        <f>IF(AND(#REF!="Alta",#REF!="Moderado"),CONCATENATE("R3C",#REF!),"")</f>
        <v>#REF!</v>
      </c>
      <c r="W18" s="41" t="e">
        <f>IF(AND(#REF!="Alta",#REF!="Moderado"),CONCATENATE("R3C",#REF!),"")</f>
        <v>#REF!</v>
      </c>
      <c r="X18" s="41" t="e">
        <f>IF(AND(#REF!="Alta",#REF!="Moderado"),CONCATENATE("R3C",#REF!),"")</f>
        <v>#REF!</v>
      </c>
      <c r="Y18" s="41" t="e">
        <f>IF(AND(#REF!="Alta",#REF!="Moderado"),CONCATENATE("R3C",#REF!),"")</f>
        <v>#REF!</v>
      </c>
      <c r="Z18" s="41" t="e">
        <f>IF(AND(#REF!="Alta",#REF!="Moderado"),CONCATENATE("R3C",#REF!),"")</f>
        <v>#REF!</v>
      </c>
      <c r="AA18" s="42" t="e">
        <f>IF(AND(#REF!="Alta",#REF!="Moderado"),CONCATENATE("R3C",#REF!),"")</f>
        <v>#REF!</v>
      </c>
      <c r="AB18" s="40" t="e">
        <f>IF(AND(#REF!="Alta",#REF!="Mayor"),CONCATENATE("R3C",#REF!),"")</f>
        <v>#REF!</v>
      </c>
      <c r="AC18" s="41" t="e">
        <f>IF(AND(#REF!="Alta",#REF!="Mayor"),CONCATENATE("R3C",#REF!),"")</f>
        <v>#REF!</v>
      </c>
      <c r="AD18" s="41" t="e">
        <f>IF(AND(#REF!="Alta",#REF!="Mayor"),CONCATENATE("R3C",#REF!),"")</f>
        <v>#REF!</v>
      </c>
      <c r="AE18" s="41" t="e">
        <f>IF(AND(#REF!="Alta",#REF!="Mayor"),CONCATENATE("R3C",#REF!),"")</f>
        <v>#REF!</v>
      </c>
      <c r="AF18" s="41" t="e">
        <f>IF(AND(#REF!="Alta",#REF!="Mayor"),CONCATENATE("R3C",#REF!),"")</f>
        <v>#REF!</v>
      </c>
      <c r="AG18" s="42" t="e">
        <f>IF(AND(#REF!="Alta",#REF!="Mayor"),CONCATENATE("R3C",#REF!),"")</f>
        <v>#REF!</v>
      </c>
      <c r="AH18" s="43" t="e">
        <f>IF(AND(#REF!="Alta",#REF!="Catastrófico"),CONCATENATE("R3C",#REF!),"")</f>
        <v>#REF!</v>
      </c>
      <c r="AI18" s="44" t="e">
        <f>IF(AND(#REF!="Alta",#REF!="Catastrófico"),CONCATENATE("R3C",#REF!),"")</f>
        <v>#REF!</v>
      </c>
      <c r="AJ18" s="44" t="e">
        <f>IF(AND(#REF!="Alta",#REF!="Catastrófico"),CONCATENATE("R3C",#REF!),"")</f>
        <v>#REF!</v>
      </c>
      <c r="AK18" s="44" t="e">
        <f>IF(AND(#REF!="Alta",#REF!="Catastrófico"),CONCATENATE("R3C",#REF!),"")</f>
        <v>#REF!</v>
      </c>
      <c r="AL18" s="44" t="e">
        <f>IF(AND(#REF!="Alta",#REF!="Catastrófico"),CONCATENATE("R3C",#REF!),"")</f>
        <v>#REF!</v>
      </c>
      <c r="AM18" s="45" t="e">
        <f>IF(AND(#REF!="Alta",#REF!="Catastrófico"),CONCATENATE("R3C",#REF!),"")</f>
        <v>#REF!</v>
      </c>
      <c r="AN18" s="71"/>
      <c r="AO18" s="436"/>
      <c r="AP18" s="437"/>
      <c r="AQ18" s="437"/>
      <c r="AR18" s="437"/>
      <c r="AS18" s="437"/>
      <c r="AT18" s="438"/>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347"/>
      <c r="C19" s="347"/>
      <c r="D19" s="348"/>
      <c r="E19" s="446"/>
      <c r="F19" s="445"/>
      <c r="G19" s="445"/>
      <c r="H19" s="445"/>
      <c r="I19" s="445"/>
      <c r="J19" s="55" t="e">
        <f>IF(AND(#REF!="Alta",#REF!="Leve"),CONCATENATE("R4C",#REF!),"")</f>
        <v>#REF!</v>
      </c>
      <c r="K19" s="56" t="e">
        <f>IF(AND(#REF!="Alta",#REF!="Leve"),CONCATENATE("R4C",#REF!),"")</f>
        <v>#REF!</v>
      </c>
      <c r="L19" s="56" t="e">
        <f>IF(AND(#REF!="Alta",#REF!="Leve"),CONCATENATE("R4C",#REF!),"")</f>
        <v>#REF!</v>
      </c>
      <c r="M19" s="56" t="e">
        <f>IF(AND(#REF!="Alta",#REF!="Leve"),CONCATENATE("R4C",#REF!),"")</f>
        <v>#REF!</v>
      </c>
      <c r="N19" s="56" t="e">
        <f>IF(AND(#REF!="Alta",#REF!="Leve"),CONCATENATE("R4C",#REF!),"")</f>
        <v>#REF!</v>
      </c>
      <c r="O19" s="57" t="e">
        <f>IF(AND(#REF!="Alta",#REF!="Leve"),CONCATENATE("R4C",#REF!),"")</f>
        <v>#REF!</v>
      </c>
      <c r="P19" s="55" t="e">
        <f>IF(AND(#REF!="Alta",#REF!="Menor"),CONCATENATE("R4C",#REF!),"")</f>
        <v>#REF!</v>
      </c>
      <c r="Q19" s="56" t="e">
        <f>IF(AND(#REF!="Alta",#REF!="Menor"),CONCATENATE("R4C",#REF!),"")</f>
        <v>#REF!</v>
      </c>
      <c r="R19" s="56" t="e">
        <f>IF(AND(#REF!="Alta",#REF!="Menor"),CONCATENATE("R4C",#REF!),"")</f>
        <v>#REF!</v>
      </c>
      <c r="S19" s="56" t="e">
        <f>IF(AND(#REF!="Alta",#REF!="Menor"),CONCATENATE("R4C",#REF!),"")</f>
        <v>#REF!</v>
      </c>
      <c r="T19" s="56" t="e">
        <f>IF(AND(#REF!="Alta",#REF!="Menor"),CONCATENATE("R4C",#REF!),"")</f>
        <v>#REF!</v>
      </c>
      <c r="U19" s="57" t="e">
        <f>IF(AND(#REF!="Alta",#REF!="Menor"),CONCATENATE("R4C",#REF!),"")</f>
        <v>#REF!</v>
      </c>
      <c r="V19" s="40" t="e">
        <f>IF(AND(#REF!="Alta",#REF!="Moderado"),CONCATENATE("R4C",#REF!),"")</f>
        <v>#REF!</v>
      </c>
      <c r="W19" s="41" t="e">
        <f>IF(AND(#REF!="Alta",#REF!="Moderado"),CONCATENATE("R4C",#REF!),"")</f>
        <v>#REF!</v>
      </c>
      <c r="X19" s="41" t="e">
        <f>IF(AND(#REF!="Alta",#REF!="Moderado"),CONCATENATE("R4C",#REF!),"")</f>
        <v>#REF!</v>
      </c>
      <c r="Y19" s="41" t="e">
        <f>IF(AND(#REF!="Alta",#REF!="Moderado"),CONCATENATE("R4C",#REF!),"")</f>
        <v>#REF!</v>
      </c>
      <c r="Z19" s="41" t="e">
        <f>IF(AND(#REF!="Alta",#REF!="Moderado"),CONCATENATE("R4C",#REF!),"")</f>
        <v>#REF!</v>
      </c>
      <c r="AA19" s="42" t="e">
        <f>IF(AND(#REF!="Alta",#REF!="Moderado"),CONCATENATE("R4C",#REF!),"")</f>
        <v>#REF!</v>
      </c>
      <c r="AB19" s="40" t="e">
        <f>IF(AND(#REF!="Alta",#REF!="Mayor"),CONCATENATE("R4C",#REF!),"")</f>
        <v>#REF!</v>
      </c>
      <c r="AC19" s="41" t="e">
        <f>IF(AND(#REF!="Alta",#REF!="Mayor"),CONCATENATE("R4C",#REF!),"")</f>
        <v>#REF!</v>
      </c>
      <c r="AD19" s="41" t="e">
        <f>IF(AND(#REF!="Alta",#REF!="Mayor"),CONCATENATE("R4C",#REF!),"")</f>
        <v>#REF!</v>
      </c>
      <c r="AE19" s="41" t="e">
        <f>IF(AND(#REF!="Alta",#REF!="Mayor"),CONCATENATE("R4C",#REF!),"")</f>
        <v>#REF!</v>
      </c>
      <c r="AF19" s="41" t="e">
        <f>IF(AND(#REF!="Alta",#REF!="Mayor"),CONCATENATE("R4C",#REF!),"")</f>
        <v>#REF!</v>
      </c>
      <c r="AG19" s="42" t="e">
        <f>IF(AND(#REF!="Alta",#REF!="Mayor"),CONCATENATE("R4C",#REF!),"")</f>
        <v>#REF!</v>
      </c>
      <c r="AH19" s="43" t="e">
        <f>IF(AND(#REF!="Alta",#REF!="Catastrófico"),CONCATENATE("R4C",#REF!),"")</f>
        <v>#REF!</v>
      </c>
      <c r="AI19" s="44" t="e">
        <f>IF(AND(#REF!="Alta",#REF!="Catastrófico"),CONCATENATE("R4C",#REF!),"")</f>
        <v>#REF!</v>
      </c>
      <c r="AJ19" s="44" t="e">
        <f>IF(AND(#REF!="Alta",#REF!="Catastrófico"),CONCATENATE("R4C",#REF!),"")</f>
        <v>#REF!</v>
      </c>
      <c r="AK19" s="44" t="e">
        <f>IF(AND(#REF!="Alta",#REF!="Catastrófico"),CONCATENATE("R4C",#REF!),"")</f>
        <v>#REF!</v>
      </c>
      <c r="AL19" s="44" t="e">
        <f>IF(AND(#REF!="Alta",#REF!="Catastrófico"),CONCATENATE("R4C",#REF!),"")</f>
        <v>#REF!</v>
      </c>
      <c r="AM19" s="45" t="e">
        <f>IF(AND(#REF!="Alta",#REF!="Catastrófico"),CONCATENATE("R4C",#REF!),"")</f>
        <v>#REF!</v>
      </c>
      <c r="AN19" s="71"/>
      <c r="AO19" s="436"/>
      <c r="AP19" s="437"/>
      <c r="AQ19" s="437"/>
      <c r="AR19" s="437"/>
      <c r="AS19" s="437"/>
      <c r="AT19" s="438"/>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347"/>
      <c r="C20" s="347"/>
      <c r="D20" s="348"/>
      <c r="E20" s="446"/>
      <c r="F20" s="445"/>
      <c r="G20" s="445"/>
      <c r="H20" s="445"/>
      <c r="I20" s="445"/>
      <c r="J20" s="55" t="e">
        <f>IF(AND(#REF!="Alta",#REF!="Leve"),CONCATENATE("R5C",#REF!),"")</f>
        <v>#REF!</v>
      </c>
      <c r="K20" s="56" t="e">
        <f>IF(AND(#REF!="Alta",#REF!="Leve"),CONCATENATE("R5C",#REF!),"")</f>
        <v>#REF!</v>
      </c>
      <c r="L20" s="56" t="e">
        <f>IF(AND(#REF!="Alta",#REF!="Leve"),CONCATENATE("R5C",#REF!),"")</f>
        <v>#REF!</v>
      </c>
      <c r="M20" s="56" t="e">
        <f>IF(AND(#REF!="Alta",#REF!="Leve"),CONCATENATE("R5C",#REF!),"")</f>
        <v>#REF!</v>
      </c>
      <c r="N20" s="56" t="e">
        <f>IF(AND(#REF!="Alta",#REF!="Leve"),CONCATENATE("R5C",#REF!),"")</f>
        <v>#REF!</v>
      </c>
      <c r="O20" s="57" t="e">
        <f>IF(AND(#REF!="Alta",#REF!="Leve"),CONCATENATE("R5C",#REF!),"")</f>
        <v>#REF!</v>
      </c>
      <c r="P20" s="55" t="e">
        <f>IF(AND(#REF!="Alta",#REF!="Menor"),CONCATENATE("R5C",#REF!),"")</f>
        <v>#REF!</v>
      </c>
      <c r="Q20" s="56" t="e">
        <f>IF(AND(#REF!="Alta",#REF!="Menor"),CONCATENATE("R5C",#REF!),"")</f>
        <v>#REF!</v>
      </c>
      <c r="R20" s="56" t="e">
        <f>IF(AND(#REF!="Alta",#REF!="Menor"),CONCATENATE("R5C",#REF!),"")</f>
        <v>#REF!</v>
      </c>
      <c r="S20" s="56" t="e">
        <f>IF(AND(#REF!="Alta",#REF!="Menor"),CONCATENATE("R5C",#REF!),"")</f>
        <v>#REF!</v>
      </c>
      <c r="T20" s="56" t="e">
        <f>IF(AND(#REF!="Alta",#REF!="Menor"),CONCATENATE("R5C",#REF!),"")</f>
        <v>#REF!</v>
      </c>
      <c r="U20" s="57" t="e">
        <f>IF(AND(#REF!="Alta",#REF!="Menor"),CONCATENATE("R5C",#REF!),"")</f>
        <v>#REF!</v>
      </c>
      <c r="V20" s="40" t="e">
        <f>IF(AND(#REF!="Alta",#REF!="Moderado"),CONCATENATE("R5C",#REF!),"")</f>
        <v>#REF!</v>
      </c>
      <c r="W20" s="41" t="e">
        <f>IF(AND(#REF!="Alta",#REF!="Moderado"),CONCATENATE("R5C",#REF!),"")</f>
        <v>#REF!</v>
      </c>
      <c r="X20" s="41" t="e">
        <f>IF(AND(#REF!="Alta",#REF!="Moderado"),CONCATENATE("R5C",#REF!),"")</f>
        <v>#REF!</v>
      </c>
      <c r="Y20" s="41" t="e">
        <f>IF(AND(#REF!="Alta",#REF!="Moderado"),CONCATENATE("R5C",#REF!),"")</f>
        <v>#REF!</v>
      </c>
      <c r="Z20" s="41" t="e">
        <f>IF(AND(#REF!="Alta",#REF!="Moderado"),CONCATENATE("R5C",#REF!),"")</f>
        <v>#REF!</v>
      </c>
      <c r="AA20" s="42" t="e">
        <f>IF(AND(#REF!="Alta",#REF!="Moderado"),CONCATENATE("R5C",#REF!),"")</f>
        <v>#REF!</v>
      </c>
      <c r="AB20" s="40" t="e">
        <f>IF(AND(#REF!="Alta",#REF!="Mayor"),CONCATENATE("R5C",#REF!),"")</f>
        <v>#REF!</v>
      </c>
      <c r="AC20" s="41" t="e">
        <f>IF(AND(#REF!="Alta",#REF!="Mayor"),CONCATENATE("R5C",#REF!),"")</f>
        <v>#REF!</v>
      </c>
      <c r="AD20" s="41" t="e">
        <f>IF(AND(#REF!="Alta",#REF!="Mayor"),CONCATENATE("R5C",#REF!),"")</f>
        <v>#REF!</v>
      </c>
      <c r="AE20" s="41" t="e">
        <f>IF(AND(#REF!="Alta",#REF!="Mayor"),CONCATENATE("R5C",#REF!),"")</f>
        <v>#REF!</v>
      </c>
      <c r="AF20" s="41" t="e">
        <f>IF(AND(#REF!="Alta",#REF!="Mayor"),CONCATENATE("R5C",#REF!),"")</f>
        <v>#REF!</v>
      </c>
      <c r="AG20" s="42" t="e">
        <f>IF(AND(#REF!="Alta",#REF!="Mayor"),CONCATENATE("R5C",#REF!),"")</f>
        <v>#REF!</v>
      </c>
      <c r="AH20" s="43" t="e">
        <f>IF(AND(#REF!="Alta",#REF!="Catastrófico"),CONCATENATE("R5C",#REF!),"")</f>
        <v>#REF!</v>
      </c>
      <c r="AI20" s="44" t="e">
        <f>IF(AND(#REF!="Alta",#REF!="Catastrófico"),CONCATENATE("R5C",#REF!),"")</f>
        <v>#REF!</v>
      </c>
      <c r="AJ20" s="44" t="e">
        <f>IF(AND(#REF!="Alta",#REF!="Catastrófico"),CONCATENATE("R5C",#REF!),"")</f>
        <v>#REF!</v>
      </c>
      <c r="AK20" s="44" t="e">
        <f>IF(AND(#REF!="Alta",#REF!="Catastrófico"),CONCATENATE("R5C",#REF!),"")</f>
        <v>#REF!</v>
      </c>
      <c r="AL20" s="44" t="e">
        <f>IF(AND(#REF!="Alta",#REF!="Catastrófico"),CONCATENATE("R5C",#REF!),"")</f>
        <v>#REF!</v>
      </c>
      <c r="AM20" s="45" t="e">
        <f>IF(AND(#REF!="Alta",#REF!="Catastrófico"),CONCATENATE("R5C",#REF!),"")</f>
        <v>#REF!</v>
      </c>
      <c r="AN20" s="71"/>
      <c r="AO20" s="436"/>
      <c r="AP20" s="437"/>
      <c r="AQ20" s="437"/>
      <c r="AR20" s="437"/>
      <c r="AS20" s="437"/>
      <c r="AT20" s="438"/>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347"/>
      <c r="C21" s="347"/>
      <c r="D21" s="348"/>
      <c r="E21" s="446"/>
      <c r="F21" s="445"/>
      <c r="G21" s="445"/>
      <c r="H21" s="445"/>
      <c r="I21" s="445"/>
      <c r="J21" s="55" t="e">
        <f>IF(AND(#REF!="Alta",#REF!="Leve"),CONCATENATE("R6C",#REF!),"")</f>
        <v>#REF!</v>
      </c>
      <c r="K21" s="56" t="e">
        <f>IF(AND(#REF!="Alta",#REF!="Leve"),CONCATENATE("R6C",#REF!),"")</f>
        <v>#REF!</v>
      </c>
      <c r="L21" s="56" t="e">
        <f>IF(AND(#REF!="Alta",#REF!="Leve"),CONCATENATE("R6C",#REF!),"")</f>
        <v>#REF!</v>
      </c>
      <c r="M21" s="56" t="e">
        <f>IF(AND(#REF!="Alta",#REF!="Leve"),CONCATENATE("R6C",#REF!),"")</f>
        <v>#REF!</v>
      </c>
      <c r="N21" s="56" t="e">
        <f>IF(AND(#REF!="Alta",#REF!="Leve"),CONCATENATE("R6C",#REF!),"")</f>
        <v>#REF!</v>
      </c>
      <c r="O21" s="57" t="e">
        <f>IF(AND(#REF!="Alta",#REF!="Leve"),CONCATENATE("R6C",#REF!),"")</f>
        <v>#REF!</v>
      </c>
      <c r="P21" s="55" t="e">
        <f>IF(AND(#REF!="Alta",#REF!="Menor"),CONCATENATE("R6C",#REF!),"")</f>
        <v>#REF!</v>
      </c>
      <c r="Q21" s="56" t="e">
        <f>IF(AND(#REF!="Alta",#REF!="Menor"),CONCATENATE("R6C",#REF!),"")</f>
        <v>#REF!</v>
      </c>
      <c r="R21" s="56" t="e">
        <f>IF(AND(#REF!="Alta",#REF!="Menor"),CONCATENATE("R6C",#REF!),"")</f>
        <v>#REF!</v>
      </c>
      <c r="S21" s="56" t="e">
        <f>IF(AND(#REF!="Alta",#REF!="Menor"),CONCATENATE("R6C",#REF!),"")</f>
        <v>#REF!</v>
      </c>
      <c r="T21" s="56" t="e">
        <f>IF(AND(#REF!="Alta",#REF!="Menor"),CONCATENATE("R6C",#REF!),"")</f>
        <v>#REF!</v>
      </c>
      <c r="U21" s="57" t="e">
        <f>IF(AND(#REF!="Alta",#REF!="Menor"),CONCATENATE("R6C",#REF!),"")</f>
        <v>#REF!</v>
      </c>
      <c r="V21" s="40" t="e">
        <f>IF(AND(#REF!="Alta",#REF!="Moderado"),CONCATENATE("R6C",#REF!),"")</f>
        <v>#REF!</v>
      </c>
      <c r="W21" s="41" t="e">
        <f>IF(AND(#REF!="Alta",#REF!="Moderado"),CONCATENATE("R6C",#REF!),"")</f>
        <v>#REF!</v>
      </c>
      <c r="X21" s="41" t="e">
        <f>IF(AND(#REF!="Alta",#REF!="Moderado"),CONCATENATE("R6C",#REF!),"")</f>
        <v>#REF!</v>
      </c>
      <c r="Y21" s="41" t="e">
        <f>IF(AND(#REF!="Alta",#REF!="Moderado"),CONCATENATE("R6C",#REF!),"")</f>
        <v>#REF!</v>
      </c>
      <c r="Z21" s="41" t="e">
        <f>IF(AND(#REF!="Alta",#REF!="Moderado"),CONCATENATE("R6C",#REF!),"")</f>
        <v>#REF!</v>
      </c>
      <c r="AA21" s="42" t="e">
        <f>IF(AND(#REF!="Alta",#REF!="Moderado"),CONCATENATE("R6C",#REF!),"")</f>
        <v>#REF!</v>
      </c>
      <c r="AB21" s="40" t="e">
        <f>IF(AND(#REF!="Alta",#REF!="Mayor"),CONCATENATE("R6C",#REF!),"")</f>
        <v>#REF!</v>
      </c>
      <c r="AC21" s="41" t="e">
        <f>IF(AND(#REF!="Alta",#REF!="Mayor"),CONCATENATE("R6C",#REF!),"")</f>
        <v>#REF!</v>
      </c>
      <c r="AD21" s="41" t="e">
        <f>IF(AND(#REF!="Alta",#REF!="Mayor"),CONCATENATE("R6C",#REF!),"")</f>
        <v>#REF!</v>
      </c>
      <c r="AE21" s="41" t="e">
        <f>IF(AND(#REF!="Alta",#REF!="Mayor"),CONCATENATE("R6C",#REF!),"")</f>
        <v>#REF!</v>
      </c>
      <c r="AF21" s="41" t="e">
        <f>IF(AND(#REF!="Alta",#REF!="Mayor"),CONCATENATE("R6C",#REF!),"")</f>
        <v>#REF!</v>
      </c>
      <c r="AG21" s="42" t="e">
        <f>IF(AND(#REF!="Alta",#REF!="Mayor"),CONCATENATE("R6C",#REF!),"")</f>
        <v>#REF!</v>
      </c>
      <c r="AH21" s="43" t="e">
        <f>IF(AND(#REF!="Alta",#REF!="Catastrófico"),CONCATENATE("R6C",#REF!),"")</f>
        <v>#REF!</v>
      </c>
      <c r="AI21" s="44" t="e">
        <f>IF(AND(#REF!="Alta",#REF!="Catastrófico"),CONCATENATE("R6C",#REF!),"")</f>
        <v>#REF!</v>
      </c>
      <c r="AJ21" s="44" t="e">
        <f>IF(AND(#REF!="Alta",#REF!="Catastrófico"),CONCATENATE("R6C",#REF!),"")</f>
        <v>#REF!</v>
      </c>
      <c r="AK21" s="44" t="e">
        <f>IF(AND(#REF!="Alta",#REF!="Catastrófico"),CONCATENATE("R6C",#REF!),"")</f>
        <v>#REF!</v>
      </c>
      <c r="AL21" s="44" t="e">
        <f>IF(AND(#REF!="Alta",#REF!="Catastrófico"),CONCATENATE("R6C",#REF!),"")</f>
        <v>#REF!</v>
      </c>
      <c r="AM21" s="45" t="e">
        <f>IF(AND(#REF!="Alta",#REF!="Catastrófico"),CONCATENATE("R6C",#REF!),"")</f>
        <v>#REF!</v>
      </c>
      <c r="AN21" s="71"/>
      <c r="AO21" s="436"/>
      <c r="AP21" s="437"/>
      <c r="AQ21" s="437"/>
      <c r="AR21" s="437"/>
      <c r="AS21" s="437"/>
      <c r="AT21" s="438"/>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347"/>
      <c r="C22" s="347"/>
      <c r="D22" s="348"/>
      <c r="E22" s="446"/>
      <c r="F22" s="445"/>
      <c r="G22" s="445"/>
      <c r="H22" s="445"/>
      <c r="I22" s="445"/>
      <c r="J22" s="55" t="e">
        <f>IF(AND(#REF!="Alta",#REF!="Leve"),CONCATENATE("R7C",#REF!),"")</f>
        <v>#REF!</v>
      </c>
      <c r="K22" s="56" t="e">
        <f>IF(AND(#REF!="Alta",#REF!="Leve"),CONCATENATE("R7C",#REF!),"")</f>
        <v>#REF!</v>
      </c>
      <c r="L22" s="56" t="e">
        <f>IF(AND(#REF!="Alta",#REF!="Leve"),CONCATENATE("R7C",#REF!),"")</f>
        <v>#REF!</v>
      </c>
      <c r="M22" s="56" t="e">
        <f>IF(AND(#REF!="Alta",#REF!="Leve"),CONCATENATE("R7C",#REF!),"")</f>
        <v>#REF!</v>
      </c>
      <c r="N22" s="56" t="e">
        <f>IF(AND(#REF!="Alta",#REF!="Leve"),CONCATENATE("R7C",#REF!),"")</f>
        <v>#REF!</v>
      </c>
      <c r="O22" s="57" t="e">
        <f>IF(AND(#REF!="Alta",#REF!="Leve"),CONCATENATE("R7C",#REF!),"")</f>
        <v>#REF!</v>
      </c>
      <c r="P22" s="55" t="e">
        <f>IF(AND(#REF!="Alta",#REF!="Menor"),CONCATENATE("R7C",#REF!),"")</f>
        <v>#REF!</v>
      </c>
      <c r="Q22" s="56" t="e">
        <f>IF(AND(#REF!="Alta",#REF!="Menor"),CONCATENATE("R7C",#REF!),"")</f>
        <v>#REF!</v>
      </c>
      <c r="R22" s="56" t="e">
        <f>IF(AND(#REF!="Alta",#REF!="Menor"),CONCATENATE("R7C",#REF!),"")</f>
        <v>#REF!</v>
      </c>
      <c r="S22" s="56" t="e">
        <f>IF(AND(#REF!="Alta",#REF!="Menor"),CONCATENATE("R7C",#REF!),"")</f>
        <v>#REF!</v>
      </c>
      <c r="T22" s="56" t="e">
        <f>IF(AND(#REF!="Alta",#REF!="Menor"),CONCATENATE("R7C",#REF!),"")</f>
        <v>#REF!</v>
      </c>
      <c r="U22" s="57" t="e">
        <f>IF(AND(#REF!="Alta",#REF!="Menor"),CONCATENATE("R7C",#REF!),"")</f>
        <v>#REF!</v>
      </c>
      <c r="V22" s="40" t="e">
        <f>IF(AND(#REF!="Alta",#REF!="Moderado"),CONCATENATE("R7C",#REF!),"")</f>
        <v>#REF!</v>
      </c>
      <c r="W22" s="41" t="e">
        <f>IF(AND(#REF!="Alta",#REF!="Moderado"),CONCATENATE("R7C",#REF!),"")</f>
        <v>#REF!</v>
      </c>
      <c r="X22" s="41" t="e">
        <f>IF(AND(#REF!="Alta",#REF!="Moderado"),CONCATENATE("R7C",#REF!),"")</f>
        <v>#REF!</v>
      </c>
      <c r="Y22" s="41" t="e">
        <f>IF(AND(#REF!="Alta",#REF!="Moderado"),CONCATENATE("R7C",#REF!),"")</f>
        <v>#REF!</v>
      </c>
      <c r="Z22" s="41" t="e">
        <f>IF(AND(#REF!="Alta",#REF!="Moderado"),CONCATENATE("R7C",#REF!),"")</f>
        <v>#REF!</v>
      </c>
      <c r="AA22" s="42" t="e">
        <f>IF(AND(#REF!="Alta",#REF!="Moderado"),CONCATENATE("R7C",#REF!),"")</f>
        <v>#REF!</v>
      </c>
      <c r="AB22" s="40" t="e">
        <f>IF(AND(#REF!="Alta",#REF!="Mayor"),CONCATENATE("R7C",#REF!),"")</f>
        <v>#REF!</v>
      </c>
      <c r="AC22" s="41" t="e">
        <f>IF(AND(#REF!="Alta",#REF!="Mayor"),CONCATENATE("R7C",#REF!),"")</f>
        <v>#REF!</v>
      </c>
      <c r="AD22" s="41" t="e">
        <f>IF(AND(#REF!="Alta",#REF!="Mayor"),CONCATENATE("R7C",#REF!),"")</f>
        <v>#REF!</v>
      </c>
      <c r="AE22" s="41" t="e">
        <f>IF(AND(#REF!="Alta",#REF!="Mayor"),CONCATENATE("R7C",#REF!),"")</f>
        <v>#REF!</v>
      </c>
      <c r="AF22" s="41" t="e">
        <f>IF(AND(#REF!="Alta",#REF!="Mayor"),CONCATENATE("R7C",#REF!),"")</f>
        <v>#REF!</v>
      </c>
      <c r="AG22" s="42" t="e">
        <f>IF(AND(#REF!="Alta",#REF!="Mayor"),CONCATENATE("R7C",#REF!),"")</f>
        <v>#REF!</v>
      </c>
      <c r="AH22" s="43" t="e">
        <f>IF(AND(#REF!="Alta",#REF!="Catastrófico"),CONCATENATE("R7C",#REF!),"")</f>
        <v>#REF!</v>
      </c>
      <c r="AI22" s="44" t="e">
        <f>IF(AND(#REF!="Alta",#REF!="Catastrófico"),CONCATENATE("R7C",#REF!),"")</f>
        <v>#REF!</v>
      </c>
      <c r="AJ22" s="44" t="e">
        <f>IF(AND(#REF!="Alta",#REF!="Catastrófico"),CONCATENATE("R7C",#REF!),"")</f>
        <v>#REF!</v>
      </c>
      <c r="AK22" s="44" t="e">
        <f>IF(AND(#REF!="Alta",#REF!="Catastrófico"),CONCATENATE("R7C",#REF!),"")</f>
        <v>#REF!</v>
      </c>
      <c r="AL22" s="44" t="e">
        <f>IF(AND(#REF!="Alta",#REF!="Catastrófico"),CONCATENATE("R7C",#REF!),"")</f>
        <v>#REF!</v>
      </c>
      <c r="AM22" s="45" t="e">
        <f>IF(AND(#REF!="Alta",#REF!="Catastrófico"),CONCATENATE("R7C",#REF!),"")</f>
        <v>#REF!</v>
      </c>
      <c r="AN22" s="71"/>
      <c r="AO22" s="436"/>
      <c r="AP22" s="437"/>
      <c r="AQ22" s="437"/>
      <c r="AR22" s="437"/>
      <c r="AS22" s="437"/>
      <c r="AT22" s="438"/>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347"/>
      <c r="C23" s="347"/>
      <c r="D23" s="348"/>
      <c r="E23" s="446"/>
      <c r="F23" s="445"/>
      <c r="G23" s="445"/>
      <c r="H23" s="445"/>
      <c r="I23" s="445"/>
      <c r="J23" s="55" t="e">
        <f>IF(AND(#REF!="Alta",#REF!="Leve"),CONCATENATE("R8C",#REF!),"")</f>
        <v>#REF!</v>
      </c>
      <c r="K23" s="56" t="e">
        <f>IF(AND(#REF!="Alta",#REF!="Leve"),CONCATENATE("R8C",#REF!),"")</f>
        <v>#REF!</v>
      </c>
      <c r="L23" s="56" t="e">
        <f>IF(AND(#REF!="Alta",#REF!="Leve"),CONCATENATE("R8C",#REF!),"")</f>
        <v>#REF!</v>
      </c>
      <c r="M23" s="56" t="e">
        <f>IF(AND(#REF!="Alta",#REF!="Leve"),CONCATENATE("R8C",#REF!),"")</f>
        <v>#REF!</v>
      </c>
      <c r="N23" s="56" t="e">
        <f>IF(AND(#REF!="Alta",#REF!="Leve"),CONCATENATE("R8C",#REF!),"")</f>
        <v>#REF!</v>
      </c>
      <c r="O23" s="57" t="e">
        <f>IF(AND(#REF!="Alta",#REF!="Leve"),CONCATENATE("R8C",#REF!),"")</f>
        <v>#REF!</v>
      </c>
      <c r="P23" s="55" t="e">
        <f>IF(AND(#REF!="Alta",#REF!="Menor"),CONCATENATE("R8C",#REF!),"")</f>
        <v>#REF!</v>
      </c>
      <c r="Q23" s="56" t="e">
        <f>IF(AND(#REF!="Alta",#REF!="Menor"),CONCATENATE("R8C",#REF!),"")</f>
        <v>#REF!</v>
      </c>
      <c r="R23" s="56" t="e">
        <f>IF(AND(#REF!="Alta",#REF!="Menor"),CONCATENATE("R8C",#REF!),"")</f>
        <v>#REF!</v>
      </c>
      <c r="S23" s="56" t="e">
        <f>IF(AND(#REF!="Alta",#REF!="Menor"),CONCATENATE("R8C",#REF!),"")</f>
        <v>#REF!</v>
      </c>
      <c r="T23" s="56" t="e">
        <f>IF(AND(#REF!="Alta",#REF!="Menor"),CONCATENATE("R8C",#REF!),"")</f>
        <v>#REF!</v>
      </c>
      <c r="U23" s="57" t="e">
        <f>IF(AND(#REF!="Alta",#REF!="Menor"),CONCATENATE("R8C",#REF!),"")</f>
        <v>#REF!</v>
      </c>
      <c r="V23" s="40" t="e">
        <f>IF(AND(#REF!="Alta",#REF!="Moderado"),CONCATENATE("R8C",#REF!),"")</f>
        <v>#REF!</v>
      </c>
      <c r="W23" s="41" t="e">
        <f>IF(AND(#REF!="Alta",#REF!="Moderado"),CONCATENATE("R8C",#REF!),"")</f>
        <v>#REF!</v>
      </c>
      <c r="X23" s="41" t="e">
        <f>IF(AND(#REF!="Alta",#REF!="Moderado"),CONCATENATE("R8C",#REF!),"")</f>
        <v>#REF!</v>
      </c>
      <c r="Y23" s="41" t="e">
        <f>IF(AND(#REF!="Alta",#REF!="Moderado"),CONCATENATE("R8C",#REF!),"")</f>
        <v>#REF!</v>
      </c>
      <c r="Z23" s="41" t="e">
        <f>IF(AND(#REF!="Alta",#REF!="Moderado"),CONCATENATE("R8C",#REF!),"")</f>
        <v>#REF!</v>
      </c>
      <c r="AA23" s="42" t="e">
        <f>IF(AND(#REF!="Alta",#REF!="Moderado"),CONCATENATE("R8C",#REF!),"")</f>
        <v>#REF!</v>
      </c>
      <c r="AB23" s="40" t="e">
        <f>IF(AND(#REF!="Alta",#REF!="Mayor"),CONCATENATE("R8C",#REF!),"")</f>
        <v>#REF!</v>
      </c>
      <c r="AC23" s="41" t="e">
        <f>IF(AND(#REF!="Alta",#REF!="Mayor"),CONCATENATE("R8C",#REF!),"")</f>
        <v>#REF!</v>
      </c>
      <c r="AD23" s="41" t="e">
        <f>IF(AND(#REF!="Alta",#REF!="Mayor"),CONCATENATE("R8C",#REF!),"")</f>
        <v>#REF!</v>
      </c>
      <c r="AE23" s="41" t="e">
        <f>IF(AND(#REF!="Alta",#REF!="Mayor"),CONCATENATE("R8C",#REF!),"")</f>
        <v>#REF!</v>
      </c>
      <c r="AF23" s="41" t="e">
        <f>IF(AND(#REF!="Alta",#REF!="Mayor"),CONCATENATE("R8C",#REF!),"")</f>
        <v>#REF!</v>
      </c>
      <c r="AG23" s="42" t="e">
        <f>IF(AND(#REF!="Alta",#REF!="Mayor"),CONCATENATE("R8C",#REF!),"")</f>
        <v>#REF!</v>
      </c>
      <c r="AH23" s="43" t="e">
        <f>IF(AND(#REF!="Alta",#REF!="Catastrófico"),CONCATENATE("R8C",#REF!),"")</f>
        <v>#REF!</v>
      </c>
      <c r="AI23" s="44" t="e">
        <f>IF(AND(#REF!="Alta",#REF!="Catastrófico"),CONCATENATE("R8C",#REF!),"")</f>
        <v>#REF!</v>
      </c>
      <c r="AJ23" s="44" t="e">
        <f>IF(AND(#REF!="Alta",#REF!="Catastrófico"),CONCATENATE("R8C",#REF!),"")</f>
        <v>#REF!</v>
      </c>
      <c r="AK23" s="44" t="e">
        <f>IF(AND(#REF!="Alta",#REF!="Catastrófico"),CONCATENATE("R8C",#REF!),"")</f>
        <v>#REF!</v>
      </c>
      <c r="AL23" s="44" t="e">
        <f>IF(AND(#REF!="Alta",#REF!="Catastrófico"),CONCATENATE("R8C",#REF!),"")</f>
        <v>#REF!</v>
      </c>
      <c r="AM23" s="45" t="e">
        <f>IF(AND(#REF!="Alta",#REF!="Catastrófico"),CONCATENATE("R8C",#REF!),"")</f>
        <v>#REF!</v>
      </c>
      <c r="AN23" s="71"/>
      <c r="AO23" s="436"/>
      <c r="AP23" s="437"/>
      <c r="AQ23" s="437"/>
      <c r="AR23" s="437"/>
      <c r="AS23" s="437"/>
      <c r="AT23" s="438"/>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347"/>
      <c r="C24" s="347"/>
      <c r="D24" s="348"/>
      <c r="E24" s="446"/>
      <c r="F24" s="445"/>
      <c r="G24" s="445"/>
      <c r="H24" s="445"/>
      <c r="I24" s="445"/>
      <c r="J24" s="55" t="e">
        <f>IF(AND(#REF!="Alta",#REF!="Leve"),CONCATENATE("R9C",#REF!),"")</f>
        <v>#REF!</v>
      </c>
      <c r="K24" s="56" t="e">
        <f>IF(AND(#REF!="Alta",#REF!="Leve"),CONCATENATE("R9C",#REF!),"")</f>
        <v>#REF!</v>
      </c>
      <c r="L24" s="56" t="e">
        <f>IF(AND(#REF!="Alta",#REF!="Leve"),CONCATENATE("R9C",#REF!),"")</f>
        <v>#REF!</v>
      </c>
      <c r="M24" s="56" t="e">
        <f>IF(AND(#REF!="Alta",#REF!="Leve"),CONCATENATE("R9C",#REF!),"")</f>
        <v>#REF!</v>
      </c>
      <c r="N24" s="56" t="e">
        <f>IF(AND(#REF!="Alta",#REF!="Leve"),CONCATENATE("R9C",#REF!),"")</f>
        <v>#REF!</v>
      </c>
      <c r="O24" s="57" t="e">
        <f>IF(AND(#REF!="Alta",#REF!="Leve"),CONCATENATE("R9C",#REF!),"")</f>
        <v>#REF!</v>
      </c>
      <c r="P24" s="55" t="e">
        <f>IF(AND(#REF!="Alta",#REF!="Menor"),CONCATENATE("R9C",#REF!),"")</f>
        <v>#REF!</v>
      </c>
      <c r="Q24" s="56" t="e">
        <f>IF(AND(#REF!="Alta",#REF!="Menor"),CONCATENATE("R9C",#REF!),"")</f>
        <v>#REF!</v>
      </c>
      <c r="R24" s="56" t="e">
        <f>IF(AND(#REF!="Alta",#REF!="Menor"),CONCATENATE("R9C",#REF!),"")</f>
        <v>#REF!</v>
      </c>
      <c r="S24" s="56" t="e">
        <f>IF(AND(#REF!="Alta",#REF!="Menor"),CONCATENATE("R9C",#REF!),"")</f>
        <v>#REF!</v>
      </c>
      <c r="T24" s="56" t="e">
        <f>IF(AND(#REF!="Alta",#REF!="Menor"),CONCATENATE("R9C",#REF!),"")</f>
        <v>#REF!</v>
      </c>
      <c r="U24" s="57" t="e">
        <f>IF(AND(#REF!="Alta",#REF!="Menor"),CONCATENATE("R9C",#REF!),"")</f>
        <v>#REF!</v>
      </c>
      <c r="V24" s="40" t="e">
        <f>IF(AND(#REF!="Alta",#REF!="Moderado"),CONCATENATE("R9C",#REF!),"")</f>
        <v>#REF!</v>
      </c>
      <c r="W24" s="41" t="e">
        <f>IF(AND(#REF!="Alta",#REF!="Moderado"),CONCATENATE("R9C",#REF!),"")</f>
        <v>#REF!</v>
      </c>
      <c r="X24" s="41" t="e">
        <f>IF(AND(#REF!="Alta",#REF!="Moderado"),CONCATENATE("R9C",#REF!),"")</f>
        <v>#REF!</v>
      </c>
      <c r="Y24" s="41" t="e">
        <f>IF(AND(#REF!="Alta",#REF!="Moderado"),CONCATENATE("R9C",#REF!),"")</f>
        <v>#REF!</v>
      </c>
      <c r="Z24" s="41" t="e">
        <f>IF(AND(#REF!="Alta",#REF!="Moderado"),CONCATENATE("R9C",#REF!),"")</f>
        <v>#REF!</v>
      </c>
      <c r="AA24" s="42" t="e">
        <f>IF(AND(#REF!="Alta",#REF!="Moderado"),CONCATENATE("R9C",#REF!),"")</f>
        <v>#REF!</v>
      </c>
      <c r="AB24" s="40" t="e">
        <f>IF(AND(#REF!="Alta",#REF!="Mayor"),CONCATENATE("R9C",#REF!),"")</f>
        <v>#REF!</v>
      </c>
      <c r="AC24" s="41" t="e">
        <f>IF(AND(#REF!="Alta",#REF!="Mayor"),CONCATENATE("R9C",#REF!),"")</f>
        <v>#REF!</v>
      </c>
      <c r="AD24" s="41" t="e">
        <f>IF(AND(#REF!="Alta",#REF!="Mayor"),CONCATENATE("R9C",#REF!),"")</f>
        <v>#REF!</v>
      </c>
      <c r="AE24" s="41" t="e">
        <f>IF(AND(#REF!="Alta",#REF!="Mayor"),CONCATENATE("R9C",#REF!),"")</f>
        <v>#REF!</v>
      </c>
      <c r="AF24" s="41" t="e">
        <f>IF(AND(#REF!="Alta",#REF!="Mayor"),CONCATENATE("R9C",#REF!),"")</f>
        <v>#REF!</v>
      </c>
      <c r="AG24" s="42" t="e">
        <f>IF(AND(#REF!="Alta",#REF!="Mayor"),CONCATENATE("R9C",#REF!),"")</f>
        <v>#REF!</v>
      </c>
      <c r="AH24" s="43" t="e">
        <f>IF(AND(#REF!="Alta",#REF!="Catastrófico"),CONCATENATE("R9C",#REF!),"")</f>
        <v>#REF!</v>
      </c>
      <c r="AI24" s="44" t="e">
        <f>IF(AND(#REF!="Alta",#REF!="Catastrófico"),CONCATENATE("R9C",#REF!),"")</f>
        <v>#REF!</v>
      </c>
      <c r="AJ24" s="44" t="e">
        <f>IF(AND(#REF!="Alta",#REF!="Catastrófico"),CONCATENATE("R9C",#REF!),"")</f>
        <v>#REF!</v>
      </c>
      <c r="AK24" s="44" t="e">
        <f>IF(AND(#REF!="Alta",#REF!="Catastrófico"),CONCATENATE("R9C",#REF!),"")</f>
        <v>#REF!</v>
      </c>
      <c r="AL24" s="44" t="e">
        <f>IF(AND(#REF!="Alta",#REF!="Catastrófico"),CONCATENATE("R9C",#REF!),"")</f>
        <v>#REF!</v>
      </c>
      <c r="AM24" s="45" t="e">
        <f>IF(AND(#REF!="Alta",#REF!="Catastrófico"),CONCATENATE("R9C",#REF!),"")</f>
        <v>#REF!</v>
      </c>
      <c r="AN24" s="71"/>
      <c r="AO24" s="436"/>
      <c r="AP24" s="437"/>
      <c r="AQ24" s="437"/>
      <c r="AR24" s="437"/>
      <c r="AS24" s="437"/>
      <c r="AT24" s="438"/>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347"/>
      <c r="C25" s="347"/>
      <c r="D25" s="348"/>
      <c r="E25" s="447"/>
      <c r="F25" s="448"/>
      <c r="G25" s="448"/>
      <c r="H25" s="448"/>
      <c r="I25" s="448"/>
      <c r="J25" s="58" t="e">
        <f>IF(AND(#REF!="Alta",#REF!="Leve"),CONCATENATE("R10C",#REF!),"")</f>
        <v>#REF!</v>
      </c>
      <c r="K25" s="59" t="e">
        <f>IF(AND(#REF!="Alta",#REF!="Leve"),CONCATENATE("R10C",#REF!),"")</f>
        <v>#REF!</v>
      </c>
      <c r="L25" s="59" t="e">
        <f>IF(AND(#REF!="Alta",#REF!="Leve"),CONCATENATE("R10C",#REF!),"")</f>
        <v>#REF!</v>
      </c>
      <c r="M25" s="59" t="e">
        <f>IF(AND(#REF!="Alta",#REF!="Leve"),CONCATENATE("R10C",#REF!),"")</f>
        <v>#REF!</v>
      </c>
      <c r="N25" s="59" t="e">
        <f>IF(AND(#REF!="Alta",#REF!="Leve"),CONCATENATE("R10C",#REF!),"")</f>
        <v>#REF!</v>
      </c>
      <c r="O25" s="60" t="e">
        <f>IF(AND(#REF!="Alta",#REF!="Leve"),CONCATENATE("R10C",#REF!),"")</f>
        <v>#REF!</v>
      </c>
      <c r="P25" s="58" t="e">
        <f>IF(AND(#REF!="Alta",#REF!="Menor"),CONCATENATE("R10C",#REF!),"")</f>
        <v>#REF!</v>
      </c>
      <c r="Q25" s="59" t="e">
        <f>IF(AND(#REF!="Alta",#REF!="Menor"),CONCATENATE("R10C",#REF!),"")</f>
        <v>#REF!</v>
      </c>
      <c r="R25" s="59" t="e">
        <f>IF(AND(#REF!="Alta",#REF!="Menor"),CONCATENATE("R10C",#REF!),"")</f>
        <v>#REF!</v>
      </c>
      <c r="S25" s="59" t="e">
        <f>IF(AND(#REF!="Alta",#REF!="Menor"),CONCATENATE("R10C",#REF!),"")</f>
        <v>#REF!</v>
      </c>
      <c r="T25" s="59" t="e">
        <f>IF(AND(#REF!="Alta",#REF!="Menor"),CONCATENATE("R10C",#REF!),"")</f>
        <v>#REF!</v>
      </c>
      <c r="U25" s="60" t="e">
        <f>IF(AND(#REF!="Alta",#REF!="Menor"),CONCATENATE("R10C",#REF!),"")</f>
        <v>#REF!</v>
      </c>
      <c r="V25" s="46" t="e">
        <f>IF(AND(#REF!="Alta",#REF!="Moderado"),CONCATENATE("R10C",#REF!),"")</f>
        <v>#REF!</v>
      </c>
      <c r="W25" s="47" t="e">
        <f>IF(AND(#REF!="Alta",#REF!="Moderado"),CONCATENATE("R10C",#REF!),"")</f>
        <v>#REF!</v>
      </c>
      <c r="X25" s="47" t="e">
        <f>IF(AND(#REF!="Alta",#REF!="Moderado"),CONCATENATE("R10C",#REF!),"")</f>
        <v>#REF!</v>
      </c>
      <c r="Y25" s="47" t="e">
        <f>IF(AND(#REF!="Alta",#REF!="Moderado"),CONCATENATE("R10C",#REF!),"")</f>
        <v>#REF!</v>
      </c>
      <c r="Z25" s="47" t="e">
        <f>IF(AND(#REF!="Alta",#REF!="Moderado"),CONCATENATE("R10C",#REF!),"")</f>
        <v>#REF!</v>
      </c>
      <c r="AA25" s="48" t="e">
        <f>IF(AND(#REF!="Alta",#REF!="Moderado"),CONCATENATE("R10C",#REF!),"")</f>
        <v>#REF!</v>
      </c>
      <c r="AB25" s="46" t="e">
        <f>IF(AND(#REF!="Alta",#REF!="Mayor"),CONCATENATE("R10C",#REF!),"")</f>
        <v>#REF!</v>
      </c>
      <c r="AC25" s="47" t="e">
        <f>IF(AND(#REF!="Alta",#REF!="Mayor"),CONCATENATE("R10C",#REF!),"")</f>
        <v>#REF!</v>
      </c>
      <c r="AD25" s="47" t="e">
        <f>IF(AND(#REF!="Alta",#REF!="Mayor"),CONCATENATE("R10C",#REF!),"")</f>
        <v>#REF!</v>
      </c>
      <c r="AE25" s="47" t="e">
        <f>IF(AND(#REF!="Alta",#REF!="Mayor"),CONCATENATE("R10C",#REF!),"")</f>
        <v>#REF!</v>
      </c>
      <c r="AF25" s="47" t="e">
        <f>IF(AND(#REF!="Alta",#REF!="Mayor"),CONCATENATE("R10C",#REF!),"")</f>
        <v>#REF!</v>
      </c>
      <c r="AG25" s="48" t="e">
        <f>IF(AND(#REF!="Alta",#REF!="Mayor"),CONCATENATE("R10C",#REF!),"")</f>
        <v>#REF!</v>
      </c>
      <c r="AH25" s="49" t="e">
        <f>IF(AND(#REF!="Alta",#REF!="Catastrófico"),CONCATENATE("R10C",#REF!),"")</f>
        <v>#REF!</v>
      </c>
      <c r="AI25" s="50" t="e">
        <f>IF(AND(#REF!="Alta",#REF!="Catastrófico"),CONCATENATE("R10C",#REF!),"")</f>
        <v>#REF!</v>
      </c>
      <c r="AJ25" s="50" t="e">
        <f>IF(AND(#REF!="Alta",#REF!="Catastrófico"),CONCATENATE("R10C",#REF!),"")</f>
        <v>#REF!</v>
      </c>
      <c r="AK25" s="50" t="e">
        <f>IF(AND(#REF!="Alta",#REF!="Catastrófico"),CONCATENATE("R10C",#REF!),"")</f>
        <v>#REF!</v>
      </c>
      <c r="AL25" s="50" t="e">
        <f>IF(AND(#REF!="Alta",#REF!="Catastrófico"),CONCATENATE("R10C",#REF!),"")</f>
        <v>#REF!</v>
      </c>
      <c r="AM25" s="51" t="e">
        <f>IF(AND(#REF!="Alta",#REF!="Catastrófico"),CONCATENATE("R10C",#REF!),"")</f>
        <v>#REF!</v>
      </c>
      <c r="AN25" s="71"/>
      <c r="AO25" s="439"/>
      <c r="AP25" s="440"/>
      <c r="AQ25" s="440"/>
      <c r="AR25" s="440"/>
      <c r="AS25" s="440"/>
      <c r="AT25" s="44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347"/>
      <c r="C26" s="347"/>
      <c r="D26" s="348"/>
      <c r="E26" s="442" t="s">
        <v>182</v>
      </c>
      <c r="F26" s="443"/>
      <c r="G26" s="443"/>
      <c r="H26" s="443"/>
      <c r="I26" s="460"/>
      <c r="J26" s="52" t="e">
        <f>IF(AND(#REF!="Media",#REF!="Leve"),CONCATENATE("R1C",#REF!),"")</f>
        <v>#REF!</v>
      </c>
      <c r="K26" s="53" t="e">
        <f>IF(AND(#REF!="Media",#REF!="Leve"),CONCATENATE("R1C",#REF!),"")</f>
        <v>#REF!</v>
      </c>
      <c r="L26" s="53" t="e">
        <f>IF(AND(#REF!="Media",#REF!="Leve"),CONCATENATE("R1C",#REF!),"")</f>
        <v>#REF!</v>
      </c>
      <c r="M26" s="53" t="e">
        <f>IF(AND(#REF!="Media",#REF!="Leve"),CONCATENATE("R1C",#REF!),"")</f>
        <v>#REF!</v>
      </c>
      <c r="N26" s="53" t="e">
        <f>IF(AND(#REF!="Media",#REF!="Leve"),CONCATENATE("R1C",#REF!),"")</f>
        <v>#REF!</v>
      </c>
      <c r="O26" s="54" t="e">
        <f>IF(AND(#REF!="Media",#REF!="Leve"),CONCATENATE("R1C",#REF!),"")</f>
        <v>#REF!</v>
      </c>
      <c r="P26" s="52" t="e">
        <f>IF(AND(#REF!="Media",#REF!="Menor"),CONCATENATE("R1C",#REF!),"")</f>
        <v>#REF!</v>
      </c>
      <c r="Q26" s="53" t="e">
        <f>IF(AND(#REF!="Media",#REF!="Menor"),CONCATENATE("R1C",#REF!),"")</f>
        <v>#REF!</v>
      </c>
      <c r="R26" s="53" t="e">
        <f>IF(AND(#REF!="Media",#REF!="Menor"),CONCATENATE("R1C",#REF!),"")</f>
        <v>#REF!</v>
      </c>
      <c r="S26" s="53" t="e">
        <f>IF(AND(#REF!="Media",#REF!="Menor"),CONCATENATE("R1C",#REF!),"")</f>
        <v>#REF!</v>
      </c>
      <c r="T26" s="53" t="e">
        <f>IF(AND(#REF!="Media",#REF!="Menor"),CONCATENATE("R1C",#REF!),"")</f>
        <v>#REF!</v>
      </c>
      <c r="U26" s="54" t="e">
        <f>IF(AND(#REF!="Media",#REF!="Menor"),CONCATENATE("R1C",#REF!),"")</f>
        <v>#REF!</v>
      </c>
      <c r="V26" s="52" t="e">
        <f>IF(AND(#REF!="Media",#REF!="Moderado"),CONCATENATE("R1C",#REF!),"")</f>
        <v>#REF!</v>
      </c>
      <c r="W26" s="53" t="e">
        <f>IF(AND(#REF!="Media",#REF!="Moderado"),CONCATENATE("R1C",#REF!),"")</f>
        <v>#REF!</v>
      </c>
      <c r="X26" s="53" t="e">
        <f>IF(AND(#REF!="Media",#REF!="Moderado"),CONCATENATE("R1C",#REF!),"")</f>
        <v>#REF!</v>
      </c>
      <c r="Y26" s="53" t="e">
        <f>IF(AND(#REF!="Media",#REF!="Moderado"),CONCATENATE("R1C",#REF!),"")</f>
        <v>#REF!</v>
      </c>
      <c r="Z26" s="53" t="e">
        <f>IF(AND(#REF!="Media",#REF!="Moderado"),CONCATENATE("R1C",#REF!),"")</f>
        <v>#REF!</v>
      </c>
      <c r="AA26" s="54" t="e">
        <f>IF(AND(#REF!="Media",#REF!="Moderado"),CONCATENATE("R1C",#REF!),"")</f>
        <v>#REF!</v>
      </c>
      <c r="AB26" s="34" t="e">
        <f>IF(AND(#REF!="Media",#REF!="Mayor"),CONCATENATE("R1C",#REF!),"")</f>
        <v>#REF!</v>
      </c>
      <c r="AC26" s="35" t="e">
        <f>IF(AND(#REF!="Media",#REF!="Mayor"),CONCATENATE("R1C",#REF!),"")</f>
        <v>#REF!</v>
      </c>
      <c r="AD26" s="35" t="e">
        <f>IF(AND(#REF!="Media",#REF!="Mayor"),CONCATENATE("R1C",#REF!),"")</f>
        <v>#REF!</v>
      </c>
      <c r="AE26" s="35" t="e">
        <f>IF(AND(#REF!="Media",#REF!="Mayor"),CONCATENATE("R1C",#REF!),"")</f>
        <v>#REF!</v>
      </c>
      <c r="AF26" s="35" t="e">
        <f>IF(AND(#REF!="Media",#REF!="Mayor"),CONCATENATE("R1C",#REF!),"")</f>
        <v>#REF!</v>
      </c>
      <c r="AG26" s="36" t="e">
        <f>IF(AND(#REF!="Media",#REF!="Mayor"),CONCATENATE("R1C",#REF!),"")</f>
        <v>#REF!</v>
      </c>
      <c r="AH26" s="37" t="e">
        <f>IF(AND(#REF!="Media",#REF!="Catastrófico"),CONCATENATE("R1C",#REF!),"")</f>
        <v>#REF!</v>
      </c>
      <c r="AI26" s="38" t="e">
        <f>IF(AND(#REF!="Media",#REF!="Catastrófico"),CONCATENATE("R1C",#REF!),"")</f>
        <v>#REF!</v>
      </c>
      <c r="AJ26" s="38" t="e">
        <f>IF(AND(#REF!="Media",#REF!="Catastrófico"),CONCATENATE("R1C",#REF!),"")</f>
        <v>#REF!</v>
      </c>
      <c r="AK26" s="38" t="e">
        <f>IF(AND(#REF!="Media",#REF!="Catastrófico"),CONCATENATE("R1C",#REF!),"")</f>
        <v>#REF!</v>
      </c>
      <c r="AL26" s="38" t="e">
        <f>IF(AND(#REF!="Media",#REF!="Catastrófico"),CONCATENATE("R1C",#REF!),"")</f>
        <v>#REF!</v>
      </c>
      <c r="AM26" s="39" t="e">
        <f>IF(AND(#REF!="Media",#REF!="Catastrófico"),CONCATENATE("R1C",#REF!),"")</f>
        <v>#REF!</v>
      </c>
      <c r="AN26" s="71"/>
      <c r="AO26" s="472" t="s">
        <v>183</v>
      </c>
      <c r="AP26" s="473"/>
      <c r="AQ26" s="473"/>
      <c r="AR26" s="473"/>
      <c r="AS26" s="473"/>
      <c r="AT26" s="474"/>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347"/>
      <c r="C27" s="347"/>
      <c r="D27" s="348"/>
      <c r="E27" s="444"/>
      <c r="F27" s="445"/>
      <c r="G27" s="445"/>
      <c r="H27" s="445"/>
      <c r="I27" s="461"/>
      <c r="J27" s="55" t="e">
        <f>IF(AND(#REF!="Media",#REF!="Leve"),CONCATENATE("R2C",#REF!),"")</f>
        <v>#REF!</v>
      </c>
      <c r="K27" s="56" t="e">
        <f>IF(AND(#REF!="Media",#REF!="Leve"),CONCATENATE("R2C",#REF!),"")</f>
        <v>#REF!</v>
      </c>
      <c r="L27" s="56" t="e">
        <f>IF(AND(#REF!="Media",#REF!="Leve"),CONCATENATE("R2C",#REF!),"")</f>
        <v>#REF!</v>
      </c>
      <c r="M27" s="56" t="e">
        <f>IF(AND(#REF!="Media",#REF!="Leve"),CONCATENATE("R2C",#REF!),"")</f>
        <v>#REF!</v>
      </c>
      <c r="N27" s="56" t="e">
        <f>IF(AND(#REF!="Media",#REF!="Leve"),CONCATENATE("R2C",#REF!),"")</f>
        <v>#REF!</v>
      </c>
      <c r="O27" s="57" t="e">
        <f>IF(AND(#REF!="Media",#REF!="Leve"),CONCATENATE("R2C",#REF!),"")</f>
        <v>#REF!</v>
      </c>
      <c r="P27" s="55" t="e">
        <f>IF(AND(#REF!="Media",#REF!="Menor"),CONCATENATE("R2C",#REF!),"")</f>
        <v>#REF!</v>
      </c>
      <c r="Q27" s="56" t="e">
        <f>IF(AND(#REF!="Media",#REF!="Menor"),CONCATENATE("R2C",#REF!),"")</f>
        <v>#REF!</v>
      </c>
      <c r="R27" s="56" t="e">
        <f>IF(AND(#REF!="Media",#REF!="Menor"),CONCATENATE("R2C",#REF!),"")</f>
        <v>#REF!</v>
      </c>
      <c r="S27" s="56" t="e">
        <f>IF(AND(#REF!="Media",#REF!="Menor"),CONCATENATE("R2C",#REF!),"")</f>
        <v>#REF!</v>
      </c>
      <c r="T27" s="56" t="e">
        <f>IF(AND(#REF!="Media",#REF!="Menor"),CONCATENATE("R2C",#REF!),"")</f>
        <v>#REF!</v>
      </c>
      <c r="U27" s="57" t="e">
        <f>IF(AND(#REF!="Media",#REF!="Menor"),CONCATENATE("R2C",#REF!),"")</f>
        <v>#REF!</v>
      </c>
      <c r="V27" s="55" t="e">
        <f>IF(AND(#REF!="Media",#REF!="Moderado"),CONCATENATE("R2C",#REF!),"")</f>
        <v>#REF!</v>
      </c>
      <c r="W27" s="56" t="e">
        <f>IF(AND(#REF!="Media",#REF!="Moderado"),CONCATENATE("R2C",#REF!),"")</f>
        <v>#REF!</v>
      </c>
      <c r="X27" s="56" t="e">
        <f>IF(AND(#REF!="Media",#REF!="Moderado"),CONCATENATE("R2C",#REF!),"")</f>
        <v>#REF!</v>
      </c>
      <c r="Y27" s="56" t="e">
        <f>IF(AND(#REF!="Media",#REF!="Moderado"),CONCATENATE("R2C",#REF!),"")</f>
        <v>#REF!</v>
      </c>
      <c r="Z27" s="56" t="e">
        <f>IF(AND(#REF!="Media",#REF!="Moderado"),CONCATENATE("R2C",#REF!),"")</f>
        <v>#REF!</v>
      </c>
      <c r="AA27" s="57" t="e">
        <f>IF(AND(#REF!="Media",#REF!="Moderado"),CONCATENATE("R2C",#REF!),"")</f>
        <v>#REF!</v>
      </c>
      <c r="AB27" s="40" t="e">
        <f>IF(AND(#REF!="Media",#REF!="Mayor"),CONCATENATE("R2C",#REF!),"")</f>
        <v>#REF!</v>
      </c>
      <c r="AC27" s="41" t="e">
        <f>IF(AND(#REF!="Media",#REF!="Mayor"),CONCATENATE("R2C",#REF!),"")</f>
        <v>#REF!</v>
      </c>
      <c r="AD27" s="41" t="e">
        <f>IF(AND(#REF!="Media",#REF!="Mayor"),CONCATENATE("R2C",#REF!),"")</f>
        <v>#REF!</v>
      </c>
      <c r="AE27" s="41" t="e">
        <f>IF(AND(#REF!="Media",#REF!="Mayor"),CONCATENATE("R2C",#REF!),"")</f>
        <v>#REF!</v>
      </c>
      <c r="AF27" s="41" t="e">
        <f>IF(AND(#REF!="Media",#REF!="Mayor"),CONCATENATE("R2C",#REF!),"")</f>
        <v>#REF!</v>
      </c>
      <c r="AG27" s="42" t="e">
        <f>IF(AND(#REF!="Media",#REF!="Mayor"),CONCATENATE("R2C",#REF!),"")</f>
        <v>#REF!</v>
      </c>
      <c r="AH27" s="43" t="e">
        <f>IF(AND(#REF!="Media",#REF!="Catastrófico"),CONCATENATE("R2C",#REF!),"")</f>
        <v>#REF!</v>
      </c>
      <c r="AI27" s="44" t="e">
        <f>IF(AND(#REF!="Media",#REF!="Catastrófico"),CONCATENATE("R2C",#REF!),"")</f>
        <v>#REF!</v>
      </c>
      <c r="AJ27" s="44" t="e">
        <f>IF(AND(#REF!="Media",#REF!="Catastrófico"),CONCATENATE("R2C",#REF!),"")</f>
        <v>#REF!</v>
      </c>
      <c r="AK27" s="44" t="e">
        <f>IF(AND(#REF!="Media",#REF!="Catastrófico"),CONCATENATE("R2C",#REF!),"")</f>
        <v>#REF!</v>
      </c>
      <c r="AL27" s="44" t="e">
        <f>IF(AND(#REF!="Media",#REF!="Catastrófico"),CONCATENATE("R2C",#REF!),"")</f>
        <v>#REF!</v>
      </c>
      <c r="AM27" s="45" t="e">
        <f>IF(AND(#REF!="Media",#REF!="Catastrófico"),CONCATENATE("R2C",#REF!),"")</f>
        <v>#REF!</v>
      </c>
      <c r="AN27" s="71"/>
      <c r="AO27" s="475"/>
      <c r="AP27" s="476"/>
      <c r="AQ27" s="476"/>
      <c r="AR27" s="476"/>
      <c r="AS27" s="476"/>
      <c r="AT27" s="477"/>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347"/>
      <c r="C28" s="347"/>
      <c r="D28" s="348"/>
      <c r="E28" s="446"/>
      <c r="F28" s="445"/>
      <c r="G28" s="445"/>
      <c r="H28" s="445"/>
      <c r="I28" s="461"/>
      <c r="J28" s="55" t="e">
        <f>IF(AND(#REF!="Media",#REF!="Leve"),CONCATENATE("R3C",#REF!),"")</f>
        <v>#REF!</v>
      </c>
      <c r="K28" s="56" t="e">
        <f>IF(AND(#REF!="Media",#REF!="Leve"),CONCATENATE("R3C",#REF!),"")</f>
        <v>#REF!</v>
      </c>
      <c r="L28" s="56" t="e">
        <f>IF(AND(#REF!="Media",#REF!="Leve"),CONCATENATE("R3C",#REF!),"")</f>
        <v>#REF!</v>
      </c>
      <c r="M28" s="56" t="e">
        <f>IF(AND(#REF!="Media",#REF!="Leve"),CONCATENATE("R3C",#REF!),"")</f>
        <v>#REF!</v>
      </c>
      <c r="N28" s="56" t="e">
        <f>IF(AND(#REF!="Media",#REF!="Leve"),CONCATENATE("R3C",#REF!),"")</f>
        <v>#REF!</v>
      </c>
      <c r="O28" s="57" t="e">
        <f>IF(AND(#REF!="Media",#REF!="Leve"),CONCATENATE("R3C",#REF!),"")</f>
        <v>#REF!</v>
      </c>
      <c r="P28" s="55" t="e">
        <f>IF(AND(#REF!="Media",#REF!="Menor"),CONCATENATE("R3C",#REF!),"")</f>
        <v>#REF!</v>
      </c>
      <c r="Q28" s="56" t="e">
        <f>IF(AND(#REF!="Media",#REF!="Menor"),CONCATENATE("R3C",#REF!),"")</f>
        <v>#REF!</v>
      </c>
      <c r="R28" s="56" t="e">
        <f>IF(AND(#REF!="Media",#REF!="Menor"),CONCATENATE("R3C",#REF!),"")</f>
        <v>#REF!</v>
      </c>
      <c r="S28" s="56" t="e">
        <f>IF(AND(#REF!="Media",#REF!="Menor"),CONCATENATE("R3C",#REF!),"")</f>
        <v>#REF!</v>
      </c>
      <c r="T28" s="56" t="e">
        <f>IF(AND(#REF!="Media",#REF!="Menor"),CONCATENATE("R3C",#REF!),"")</f>
        <v>#REF!</v>
      </c>
      <c r="U28" s="57" t="e">
        <f>IF(AND(#REF!="Media",#REF!="Menor"),CONCATENATE("R3C",#REF!),"")</f>
        <v>#REF!</v>
      </c>
      <c r="V28" s="55" t="e">
        <f>IF(AND(#REF!="Media",#REF!="Moderado"),CONCATENATE("R3C",#REF!),"")</f>
        <v>#REF!</v>
      </c>
      <c r="W28" s="56" t="e">
        <f>IF(AND(#REF!="Media",#REF!="Moderado"),CONCATENATE("R3C",#REF!),"")</f>
        <v>#REF!</v>
      </c>
      <c r="X28" s="56" t="e">
        <f>IF(AND(#REF!="Media",#REF!="Moderado"),CONCATENATE("R3C",#REF!),"")</f>
        <v>#REF!</v>
      </c>
      <c r="Y28" s="56" t="e">
        <f>IF(AND(#REF!="Media",#REF!="Moderado"),CONCATENATE("R3C",#REF!),"")</f>
        <v>#REF!</v>
      </c>
      <c r="Z28" s="56" t="e">
        <f>IF(AND(#REF!="Media",#REF!="Moderado"),CONCATENATE("R3C",#REF!),"")</f>
        <v>#REF!</v>
      </c>
      <c r="AA28" s="57" t="e">
        <f>IF(AND(#REF!="Media",#REF!="Moderado"),CONCATENATE("R3C",#REF!),"")</f>
        <v>#REF!</v>
      </c>
      <c r="AB28" s="40" t="e">
        <f>IF(AND(#REF!="Media",#REF!="Mayor"),CONCATENATE("R3C",#REF!),"")</f>
        <v>#REF!</v>
      </c>
      <c r="AC28" s="41" t="e">
        <f>IF(AND(#REF!="Media",#REF!="Mayor"),CONCATENATE("R3C",#REF!),"")</f>
        <v>#REF!</v>
      </c>
      <c r="AD28" s="41" t="e">
        <f>IF(AND(#REF!="Media",#REF!="Mayor"),CONCATENATE("R3C",#REF!),"")</f>
        <v>#REF!</v>
      </c>
      <c r="AE28" s="41" t="e">
        <f>IF(AND(#REF!="Media",#REF!="Mayor"),CONCATENATE("R3C",#REF!),"")</f>
        <v>#REF!</v>
      </c>
      <c r="AF28" s="41" t="e">
        <f>IF(AND(#REF!="Media",#REF!="Mayor"),CONCATENATE("R3C",#REF!),"")</f>
        <v>#REF!</v>
      </c>
      <c r="AG28" s="42" t="e">
        <f>IF(AND(#REF!="Media",#REF!="Mayor"),CONCATENATE("R3C",#REF!),"")</f>
        <v>#REF!</v>
      </c>
      <c r="AH28" s="43" t="e">
        <f>IF(AND(#REF!="Media",#REF!="Catastrófico"),CONCATENATE("R3C",#REF!),"")</f>
        <v>#REF!</v>
      </c>
      <c r="AI28" s="44" t="e">
        <f>IF(AND(#REF!="Media",#REF!="Catastrófico"),CONCATENATE("R3C",#REF!),"")</f>
        <v>#REF!</v>
      </c>
      <c r="AJ28" s="44" t="e">
        <f>IF(AND(#REF!="Media",#REF!="Catastrófico"),CONCATENATE("R3C",#REF!),"")</f>
        <v>#REF!</v>
      </c>
      <c r="AK28" s="44" t="e">
        <f>IF(AND(#REF!="Media",#REF!="Catastrófico"),CONCATENATE("R3C",#REF!),"")</f>
        <v>#REF!</v>
      </c>
      <c r="AL28" s="44" t="e">
        <f>IF(AND(#REF!="Media",#REF!="Catastrófico"),CONCATENATE("R3C",#REF!),"")</f>
        <v>#REF!</v>
      </c>
      <c r="AM28" s="45" t="e">
        <f>IF(AND(#REF!="Media",#REF!="Catastrófico"),CONCATENATE("R3C",#REF!),"")</f>
        <v>#REF!</v>
      </c>
      <c r="AN28" s="71"/>
      <c r="AO28" s="475"/>
      <c r="AP28" s="476"/>
      <c r="AQ28" s="476"/>
      <c r="AR28" s="476"/>
      <c r="AS28" s="476"/>
      <c r="AT28" s="477"/>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347"/>
      <c r="C29" s="347"/>
      <c r="D29" s="348"/>
      <c r="E29" s="446"/>
      <c r="F29" s="445"/>
      <c r="G29" s="445"/>
      <c r="H29" s="445"/>
      <c r="I29" s="461"/>
      <c r="J29" s="55" t="e">
        <f>IF(AND(#REF!="Media",#REF!="Leve"),CONCATENATE("R4C",#REF!),"")</f>
        <v>#REF!</v>
      </c>
      <c r="K29" s="56" t="e">
        <f>IF(AND(#REF!="Media",#REF!="Leve"),CONCATENATE("R4C",#REF!),"")</f>
        <v>#REF!</v>
      </c>
      <c r="L29" s="56" t="e">
        <f>IF(AND(#REF!="Media",#REF!="Leve"),CONCATENATE("R4C",#REF!),"")</f>
        <v>#REF!</v>
      </c>
      <c r="M29" s="56" t="e">
        <f>IF(AND(#REF!="Media",#REF!="Leve"),CONCATENATE("R4C",#REF!),"")</f>
        <v>#REF!</v>
      </c>
      <c r="N29" s="56" t="e">
        <f>IF(AND(#REF!="Media",#REF!="Leve"),CONCATENATE("R4C",#REF!),"")</f>
        <v>#REF!</v>
      </c>
      <c r="O29" s="57" t="e">
        <f>IF(AND(#REF!="Media",#REF!="Leve"),CONCATENATE("R4C",#REF!),"")</f>
        <v>#REF!</v>
      </c>
      <c r="P29" s="55" t="e">
        <f>IF(AND(#REF!="Media",#REF!="Menor"),CONCATENATE("R4C",#REF!),"")</f>
        <v>#REF!</v>
      </c>
      <c r="Q29" s="56" t="e">
        <f>IF(AND(#REF!="Media",#REF!="Menor"),CONCATENATE("R4C",#REF!),"")</f>
        <v>#REF!</v>
      </c>
      <c r="R29" s="56" t="e">
        <f>IF(AND(#REF!="Media",#REF!="Menor"),CONCATENATE("R4C",#REF!),"")</f>
        <v>#REF!</v>
      </c>
      <c r="S29" s="56" t="e">
        <f>IF(AND(#REF!="Media",#REF!="Menor"),CONCATENATE("R4C",#REF!),"")</f>
        <v>#REF!</v>
      </c>
      <c r="T29" s="56" t="e">
        <f>IF(AND(#REF!="Media",#REF!="Menor"),CONCATENATE("R4C",#REF!),"")</f>
        <v>#REF!</v>
      </c>
      <c r="U29" s="57" t="e">
        <f>IF(AND(#REF!="Media",#REF!="Menor"),CONCATENATE("R4C",#REF!),"")</f>
        <v>#REF!</v>
      </c>
      <c r="V29" s="55" t="e">
        <f>IF(AND(#REF!="Media",#REF!="Moderado"),CONCATENATE("R4C",#REF!),"")</f>
        <v>#REF!</v>
      </c>
      <c r="W29" s="56" t="e">
        <f>IF(AND(#REF!="Media",#REF!="Moderado"),CONCATENATE("R4C",#REF!),"")</f>
        <v>#REF!</v>
      </c>
      <c r="X29" s="56" t="e">
        <f>IF(AND(#REF!="Media",#REF!="Moderado"),CONCATENATE("R4C",#REF!),"")</f>
        <v>#REF!</v>
      </c>
      <c r="Y29" s="56" t="e">
        <f>IF(AND(#REF!="Media",#REF!="Moderado"),CONCATENATE("R4C",#REF!),"")</f>
        <v>#REF!</v>
      </c>
      <c r="Z29" s="56" t="e">
        <f>IF(AND(#REF!="Media",#REF!="Moderado"),CONCATENATE("R4C",#REF!),"")</f>
        <v>#REF!</v>
      </c>
      <c r="AA29" s="57" t="e">
        <f>IF(AND(#REF!="Media",#REF!="Moderado"),CONCATENATE("R4C",#REF!),"")</f>
        <v>#REF!</v>
      </c>
      <c r="AB29" s="40" t="e">
        <f>IF(AND(#REF!="Media",#REF!="Mayor"),CONCATENATE("R4C",#REF!),"")</f>
        <v>#REF!</v>
      </c>
      <c r="AC29" s="41" t="e">
        <f>IF(AND(#REF!="Media",#REF!="Mayor"),CONCATENATE("R4C",#REF!),"")</f>
        <v>#REF!</v>
      </c>
      <c r="AD29" s="41" t="e">
        <f>IF(AND(#REF!="Media",#REF!="Mayor"),CONCATENATE("R4C",#REF!),"")</f>
        <v>#REF!</v>
      </c>
      <c r="AE29" s="41" t="e">
        <f>IF(AND(#REF!="Media",#REF!="Mayor"),CONCATENATE("R4C",#REF!),"")</f>
        <v>#REF!</v>
      </c>
      <c r="AF29" s="41" t="e">
        <f>IF(AND(#REF!="Media",#REF!="Mayor"),CONCATENATE("R4C",#REF!),"")</f>
        <v>#REF!</v>
      </c>
      <c r="AG29" s="42" t="e">
        <f>IF(AND(#REF!="Media",#REF!="Mayor"),CONCATENATE("R4C",#REF!),"")</f>
        <v>#REF!</v>
      </c>
      <c r="AH29" s="43" t="e">
        <f>IF(AND(#REF!="Media",#REF!="Catastrófico"),CONCATENATE("R4C",#REF!),"")</f>
        <v>#REF!</v>
      </c>
      <c r="AI29" s="44" t="e">
        <f>IF(AND(#REF!="Media",#REF!="Catastrófico"),CONCATENATE("R4C",#REF!),"")</f>
        <v>#REF!</v>
      </c>
      <c r="AJ29" s="44" t="e">
        <f>IF(AND(#REF!="Media",#REF!="Catastrófico"),CONCATENATE("R4C",#REF!),"")</f>
        <v>#REF!</v>
      </c>
      <c r="AK29" s="44" t="e">
        <f>IF(AND(#REF!="Media",#REF!="Catastrófico"),CONCATENATE("R4C",#REF!),"")</f>
        <v>#REF!</v>
      </c>
      <c r="AL29" s="44" t="e">
        <f>IF(AND(#REF!="Media",#REF!="Catastrófico"),CONCATENATE("R4C",#REF!),"")</f>
        <v>#REF!</v>
      </c>
      <c r="AM29" s="45" t="e">
        <f>IF(AND(#REF!="Media",#REF!="Catastrófico"),CONCATENATE("R4C",#REF!),"")</f>
        <v>#REF!</v>
      </c>
      <c r="AN29" s="71"/>
      <c r="AO29" s="475"/>
      <c r="AP29" s="476"/>
      <c r="AQ29" s="476"/>
      <c r="AR29" s="476"/>
      <c r="AS29" s="476"/>
      <c r="AT29" s="477"/>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347"/>
      <c r="C30" s="347"/>
      <c r="D30" s="348"/>
      <c r="E30" s="446"/>
      <c r="F30" s="445"/>
      <c r="G30" s="445"/>
      <c r="H30" s="445"/>
      <c r="I30" s="461"/>
      <c r="J30" s="55" t="e">
        <f>IF(AND(#REF!="Media",#REF!="Leve"),CONCATENATE("R5C",#REF!),"")</f>
        <v>#REF!</v>
      </c>
      <c r="K30" s="56" t="e">
        <f>IF(AND(#REF!="Media",#REF!="Leve"),CONCATENATE("R5C",#REF!),"")</f>
        <v>#REF!</v>
      </c>
      <c r="L30" s="56" t="e">
        <f>IF(AND(#REF!="Media",#REF!="Leve"),CONCATENATE("R5C",#REF!),"")</f>
        <v>#REF!</v>
      </c>
      <c r="M30" s="56" t="e">
        <f>IF(AND(#REF!="Media",#REF!="Leve"),CONCATENATE("R5C",#REF!),"")</f>
        <v>#REF!</v>
      </c>
      <c r="N30" s="56" t="e">
        <f>IF(AND(#REF!="Media",#REF!="Leve"),CONCATENATE("R5C",#REF!),"")</f>
        <v>#REF!</v>
      </c>
      <c r="O30" s="57" t="e">
        <f>IF(AND(#REF!="Media",#REF!="Leve"),CONCATENATE("R5C",#REF!),"")</f>
        <v>#REF!</v>
      </c>
      <c r="P30" s="55" t="e">
        <f>IF(AND(#REF!="Media",#REF!="Menor"),CONCATENATE("R5C",#REF!),"")</f>
        <v>#REF!</v>
      </c>
      <c r="Q30" s="56" t="e">
        <f>IF(AND(#REF!="Media",#REF!="Menor"),CONCATENATE("R5C",#REF!),"")</f>
        <v>#REF!</v>
      </c>
      <c r="R30" s="56" t="e">
        <f>IF(AND(#REF!="Media",#REF!="Menor"),CONCATENATE("R5C",#REF!),"")</f>
        <v>#REF!</v>
      </c>
      <c r="S30" s="56" t="e">
        <f>IF(AND(#REF!="Media",#REF!="Menor"),CONCATENATE("R5C",#REF!),"")</f>
        <v>#REF!</v>
      </c>
      <c r="T30" s="56" t="e">
        <f>IF(AND(#REF!="Media",#REF!="Menor"),CONCATENATE("R5C",#REF!),"")</f>
        <v>#REF!</v>
      </c>
      <c r="U30" s="57" t="e">
        <f>IF(AND(#REF!="Media",#REF!="Menor"),CONCATENATE("R5C",#REF!),"")</f>
        <v>#REF!</v>
      </c>
      <c r="V30" s="55" t="e">
        <f>IF(AND(#REF!="Media",#REF!="Moderado"),CONCATENATE("R5C",#REF!),"")</f>
        <v>#REF!</v>
      </c>
      <c r="W30" s="56" t="e">
        <f>IF(AND(#REF!="Media",#REF!="Moderado"),CONCATENATE("R5C",#REF!),"")</f>
        <v>#REF!</v>
      </c>
      <c r="X30" s="56" t="e">
        <f>IF(AND(#REF!="Media",#REF!="Moderado"),CONCATENATE("R5C",#REF!),"")</f>
        <v>#REF!</v>
      </c>
      <c r="Y30" s="56" t="e">
        <f>IF(AND(#REF!="Media",#REF!="Moderado"),CONCATENATE("R5C",#REF!),"")</f>
        <v>#REF!</v>
      </c>
      <c r="Z30" s="56" t="e">
        <f>IF(AND(#REF!="Media",#REF!="Moderado"),CONCATENATE("R5C",#REF!),"")</f>
        <v>#REF!</v>
      </c>
      <c r="AA30" s="57" t="e">
        <f>IF(AND(#REF!="Media",#REF!="Moderado"),CONCATENATE("R5C",#REF!),"")</f>
        <v>#REF!</v>
      </c>
      <c r="AB30" s="40" t="e">
        <f>IF(AND(#REF!="Media",#REF!="Mayor"),CONCATENATE("R5C",#REF!),"")</f>
        <v>#REF!</v>
      </c>
      <c r="AC30" s="41" t="e">
        <f>IF(AND(#REF!="Media",#REF!="Mayor"),CONCATENATE("R5C",#REF!),"")</f>
        <v>#REF!</v>
      </c>
      <c r="AD30" s="41" t="e">
        <f>IF(AND(#REF!="Media",#REF!="Mayor"),CONCATENATE("R5C",#REF!),"")</f>
        <v>#REF!</v>
      </c>
      <c r="AE30" s="41" t="e">
        <f>IF(AND(#REF!="Media",#REF!="Mayor"),CONCATENATE("R5C",#REF!),"")</f>
        <v>#REF!</v>
      </c>
      <c r="AF30" s="41" t="e">
        <f>IF(AND(#REF!="Media",#REF!="Mayor"),CONCATENATE("R5C",#REF!),"")</f>
        <v>#REF!</v>
      </c>
      <c r="AG30" s="42" t="e">
        <f>IF(AND(#REF!="Media",#REF!="Mayor"),CONCATENATE("R5C",#REF!),"")</f>
        <v>#REF!</v>
      </c>
      <c r="AH30" s="43" t="e">
        <f>IF(AND(#REF!="Media",#REF!="Catastrófico"),CONCATENATE("R5C",#REF!),"")</f>
        <v>#REF!</v>
      </c>
      <c r="AI30" s="44" t="e">
        <f>IF(AND(#REF!="Media",#REF!="Catastrófico"),CONCATENATE("R5C",#REF!),"")</f>
        <v>#REF!</v>
      </c>
      <c r="AJ30" s="44" t="e">
        <f>IF(AND(#REF!="Media",#REF!="Catastrófico"),CONCATENATE("R5C",#REF!),"")</f>
        <v>#REF!</v>
      </c>
      <c r="AK30" s="44" t="e">
        <f>IF(AND(#REF!="Media",#REF!="Catastrófico"),CONCATENATE("R5C",#REF!),"")</f>
        <v>#REF!</v>
      </c>
      <c r="AL30" s="44" t="e">
        <f>IF(AND(#REF!="Media",#REF!="Catastrófico"),CONCATENATE("R5C",#REF!),"")</f>
        <v>#REF!</v>
      </c>
      <c r="AM30" s="45" t="e">
        <f>IF(AND(#REF!="Media",#REF!="Catastrófico"),CONCATENATE("R5C",#REF!),"")</f>
        <v>#REF!</v>
      </c>
      <c r="AN30" s="71"/>
      <c r="AO30" s="475"/>
      <c r="AP30" s="476"/>
      <c r="AQ30" s="476"/>
      <c r="AR30" s="476"/>
      <c r="AS30" s="476"/>
      <c r="AT30" s="477"/>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347"/>
      <c r="C31" s="347"/>
      <c r="D31" s="348"/>
      <c r="E31" s="446"/>
      <c r="F31" s="445"/>
      <c r="G31" s="445"/>
      <c r="H31" s="445"/>
      <c r="I31" s="461"/>
      <c r="J31" s="55" t="e">
        <f>IF(AND(#REF!="Media",#REF!="Leve"),CONCATENATE("R6C",#REF!),"")</f>
        <v>#REF!</v>
      </c>
      <c r="K31" s="56" t="e">
        <f>IF(AND(#REF!="Media",#REF!="Leve"),CONCATENATE("R6C",#REF!),"")</f>
        <v>#REF!</v>
      </c>
      <c r="L31" s="56" t="e">
        <f>IF(AND(#REF!="Media",#REF!="Leve"),CONCATENATE("R6C",#REF!),"")</f>
        <v>#REF!</v>
      </c>
      <c r="M31" s="56" t="e">
        <f>IF(AND(#REF!="Media",#REF!="Leve"),CONCATENATE("R6C",#REF!),"")</f>
        <v>#REF!</v>
      </c>
      <c r="N31" s="56" t="e">
        <f>IF(AND(#REF!="Media",#REF!="Leve"),CONCATENATE("R6C",#REF!),"")</f>
        <v>#REF!</v>
      </c>
      <c r="O31" s="57" t="e">
        <f>IF(AND(#REF!="Media",#REF!="Leve"),CONCATENATE("R6C",#REF!),"")</f>
        <v>#REF!</v>
      </c>
      <c r="P31" s="55" t="e">
        <f>IF(AND(#REF!="Media",#REF!="Menor"),CONCATENATE("R6C",#REF!),"")</f>
        <v>#REF!</v>
      </c>
      <c r="Q31" s="56" t="e">
        <f>IF(AND(#REF!="Media",#REF!="Menor"),CONCATENATE("R6C",#REF!),"")</f>
        <v>#REF!</v>
      </c>
      <c r="R31" s="56" t="e">
        <f>IF(AND(#REF!="Media",#REF!="Menor"),CONCATENATE("R6C",#REF!),"")</f>
        <v>#REF!</v>
      </c>
      <c r="S31" s="56" t="e">
        <f>IF(AND(#REF!="Media",#REF!="Menor"),CONCATENATE("R6C",#REF!),"")</f>
        <v>#REF!</v>
      </c>
      <c r="T31" s="56" t="e">
        <f>IF(AND(#REF!="Media",#REF!="Menor"),CONCATENATE("R6C",#REF!),"")</f>
        <v>#REF!</v>
      </c>
      <c r="U31" s="57" t="e">
        <f>IF(AND(#REF!="Media",#REF!="Menor"),CONCATENATE("R6C",#REF!),"")</f>
        <v>#REF!</v>
      </c>
      <c r="V31" s="55" t="e">
        <f>IF(AND(#REF!="Media",#REF!="Moderado"),CONCATENATE("R6C",#REF!),"")</f>
        <v>#REF!</v>
      </c>
      <c r="W31" s="56" t="e">
        <f>IF(AND(#REF!="Media",#REF!="Moderado"),CONCATENATE("R6C",#REF!),"")</f>
        <v>#REF!</v>
      </c>
      <c r="X31" s="56" t="e">
        <f>IF(AND(#REF!="Media",#REF!="Moderado"),CONCATENATE("R6C",#REF!),"")</f>
        <v>#REF!</v>
      </c>
      <c r="Y31" s="56" t="e">
        <f>IF(AND(#REF!="Media",#REF!="Moderado"),CONCATENATE("R6C",#REF!),"")</f>
        <v>#REF!</v>
      </c>
      <c r="Z31" s="56" t="e">
        <f>IF(AND(#REF!="Media",#REF!="Moderado"),CONCATENATE("R6C",#REF!),"")</f>
        <v>#REF!</v>
      </c>
      <c r="AA31" s="57" t="e">
        <f>IF(AND(#REF!="Media",#REF!="Moderado"),CONCATENATE("R6C",#REF!),"")</f>
        <v>#REF!</v>
      </c>
      <c r="AB31" s="40" t="e">
        <f>IF(AND(#REF!="Media",#REF!="Mayor"),CONCATENATE("R6C",#REF!),"")</f>
        <v>#REF!</v>
      </c>
      <c r="AC31" s="41" t="e">
        <f>IF(AND(#REF!="Media",#REF!="Mayor"),CONCATENATE("R6C",#REF!),"")</f>
        <v>#REF!</v>
      </c>
      <c r="AD31" s="41" t="e">
        <f>IF(AND(#REF!="Media",#REF!="Mayor"),CONCATENATE("R6C",#REF!),"")</f>
        <v>#REF!</v>
      </c>
      <c r="AE31" s="41" t="e">
        <f>IF(AND(#REF!="Media",#REF!="Mayor"),CONCATENATE("R6C",#REF!),"")</f>
        <v>#REF!</v>
      </c>
      <c r="AF31" s="41" t="e">
        <f>IF(AND(#REF!="Media",#REF!="Mayor"),CONCATENATE("R6C",#REF!),"")</f>
        <v>#REF!</v>
      </c>
      <c r="AG31" s="42" t="e">
        <f>IF(AND(#REF!="Media",#REF!="Mayor"),CONCATENATE("R6C",#REF!),"")</f>
        <v>#REF!</v>
      </c>
      <c r="AH31" s="43" t="e">
        <f>IF(AND(#REF!="Media",#REF!="Catastrófico"),CONCATENATE("R6C",#REF!),"")</f>
        <v>#REF!</v>
      </c>
      <c r="AI31" s="44" t="e">
        <f>IF(AND(#REF!="Media",#REF!="Catastrófico"),CONCATENATE("R6C",#REF!),"")</f>
        <v>#REF!</v>
      </c>
      <c r="AJ31" s="44" t="e">
        <f>IF(AND(#REF!="Media",#REF!="Catastrófico"),CONCATENATE("R6C",#REF!),"")</f>
        <v>#REF!</v>
      </c>
      <c r="AK31" s="44" t="e">
        <f>IF(AND(#REF!="Media",#REF!="Catastrófico"),CONCATENATE("R6C",#REF!),"")</f>
        <v>#REF!</v>
      </c>
      <c r="AL31" s="44" t="e">
        <f>IF(AND(#REF!="Media",#REF!="Catastrófico"),CONCATENATE("R6C",#REF!),"")</f>
        <v>#REF!</v>
      </c>
      <c r="AM31" s="45" t="e">
        <f>IF(AND(#REF!="Media",#REF!="Catastrófico"),CONCATENATE("R6C",#REF!),"")</f>
        <v>#REF!</v>
      </c>
      <c r="AN31" s="71"/>
      <c r="AO31" s="475"/>
      <c r="AP31" s="476"/>
      <c r="AQ31" s="476"/>
      <c r="AR31" s="476"/>
      <c r="AS31" s="476"/>
      <c r="AT31" s="477"/>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347"/>
      <c r="C32" s="347"/>
      <c r="D32" s="348"/>
      <c r="E32" s="446"/>
      <c r="F32" s="445"/>
      <c r="G32" s="445"/>
      <c r="H32" s="445"/>
      <c r="I32" s="461"/>
      <c r="J32" s="55" t="e">
        <f>IF(AND(#REF!="Media",#REF!="Leve"),CONCATENATE("R7C",#REF!),"")</f>
        <v>#REF!</v>
      </c>
      <c r="K32" s="56" t="e">
        <f>IF(AND(#REF!="Media",#REF!="Leve"),CONCATENATE("R7C",#REF!),"")</f>
        <v>#REF!</v>
      </c>
      <c r="L32" s="56" t="e">
        <f>IF(AND(#REF!="Media",#REF!="Leve"),CONCATENATE("R7C",#REF!),"")</f>
        <v>#REF!</v>
      </c>
      <c r="M32" s="56" t="e">
        <f>IF(AND(#REF!="Media",#REF!="Leve"),CONCATENATE("R7C",#REF!),"")</f>
        <v>#REF!</v>
      </c>
      <c r="N32" s="56" t="e">
        <f>IF(AND(#REF!="Media",#REF!="Leve"),CONCATENATE("R7C",#REF!),"")</f>
        <v>#REF!</v>
      </c>
      <c r="O32" s="57" t="e">
        <f>IF(AND(#REF!="Media",#REF!="Leve"),CONCATENATE("R7C",#REF!),"")</f>
        <v>#REF!</v>
      </c>
      <c r="P32" s="55" t="e">
        <f>IF(AND(#REF!="Media",#REF!="Menor"),CONCATENATE("R7C",#REF!),"")</f>
        <v>#REF!</v>
      </c>
      <c r="Q32" s="56" t="e">
        <f>IF(AND(#REF!="Media",#REF!="Menor"),CONCATENATE("R7C",#REF!),"")</f>
        <v>#REF!</v>
      </c>
      <c r="R32" s="56" t="e">
        <f>IF(AND(#REF!="Media",#REF!="Menor"),CONCATENATE("R7C",#REF!),"")</f>
        <v>#REF!</v>
      </c>
      <c r="S32" s="56" t="e">
        <f>IF(AND(#REF!="Media",#REF!="Menor"),CONCATENATE("R7C",#REF!),"")</f>
        <v>#REF!</v>
      </c>
      <c r="T32" s="56" t="e">
        <f>IF(AND(#REF!="Media",#REF!="Menor"),CONCATENATE("R7C",#REF!),"")</f>
        <v>#REF!</v>
      </c>
      <c r="U32" s="57" t="e">
        <f>IF(AND(#REF!="Media",#REF!="Menor"),CONCATENATE("R7C",#REF!),"")</f>
        <v>#REF!</v>
      </c>
      <c r="V32" s="55" t="e">
        <f>IF(AND(#REF!="Media",#REF!="Moderado"),CONCATENATE("R7C",#REF!),"")</f>
        <v>#REF!</v>
      </c>
      <c r="W32" s="56" t="e">
        <f>IF(AND(#REF!="Media",#REF!="Moderado"),CONCATENATE("R7C",#REF!),"")</f>
        <v>#REF!</v>
      </c>
      <c r="X32" s="56" t="e">
        <f>IF(AND(#REF!="Media",#REF!="Moderado"),CONCATENATE("R7C",#REF!),"")</f>
        <v>#REF!</v>
      </c>
      <c r="Y32" s="56" t="e">
        <f>IF(AND(#REF!="Media",#REF!="Moderado"),CONCATENATE("R7C",#REF!),"")</f>
        <v>#REF!</v>
      </c>
      <c r="Z32" s="56" t="e">
        <f>IF(AND(#REF!="Media",#REF!="Moderado"),CONCATENATE("R7C",#REF!),"")</f>
        <v>#REF!</v>
      </c>
      <c r="AA32" s="57" t="e">
        <f>IF(AND(#REF!="Media",#REF!="Moderado"),CONCATENATE("R7C",#REF!),"")</f>
        <v>#REF!</v>
      </c>
      <c r="AB32" s="40" t="e">
        <f>IF(AND(#REF!="Media",#REF!="Mayor"),CONCATENATE("R7C",#REF!),"")</f>
        <v>#REF!</v>
      </c>
      <c r="AC32" s="41" t="e">
        <f>IF(AND(#REF!="Media",#REF!="Mayor"),CONCATENATE("R7C",#REF!),"")</f>
        <v>#REF!</v>
      </c>
      <c r="AD32" s="41" t="e">
        <f>IF(AND(#REF!="Media",#REF!="Mayor"),CONCATENATE("R7C",#REF!),"")</f>
        <v>#REF!</v>
      </c>
      <c r="AE32" s="41" t="e">
        <f>IF(AND(#REF!="Media",#REF!="Mayor"),CONCATENATE("R7C",#REF!),"")</f>
        <v>#REF!</v>
      </c>
      <c r="AF32" s="41" t="e">
        <f>IF(AND(#REF!="Media",#REF!="Mayor"),CONCATENATE("R7C",#REF!),"")</f>
        <v>#REF!</v>
      </c>
      <c r="AG32" s="42" t="e">
        <f>IF(AND(#REF!="Media",#REF!="Mayor"),CONCATENATE("R7C",#REF!),"")</f>
        <v>#REF!</v>
      </c>
      <c r="AH32" s="43" t="e">
        <f>IF(AND(#REF!="Media",#REF!="Catastrófico"),CONCATENATE("R7C",#REF!),"")</f>
        <v>#REF!</v>
      </c>
      <c r="AI32" s="44" t="e">
        <f>IF(AND(#REF!="Media",#REF!="Catastrófico"),CONCATENATE("R7C",#REF!),"")</f>
        <v>#REF!</v>
      </c>
      <c r="AJ32" s="44" t="e">
        <f>IF(AND(#REF!="Media",#REF!="Catastrófico"),CONCATENATE("R7C",#REF!),"")</f>
        <v>#REF!</v>
      </c>
      <c r="AK32" s="44" t="e">
        <f>IF(AND(#REF!="Media",#REF!="Catastrófico"),CONCATENATE("R7C",#REF!),"")</f>
        <v>#REF!</v>
      </c>
      <c r="AL32" s="44" t="e">
        <f>IF(AND(#REF!="Media",#REF!="Catastrófico"),CONCATENATE("R7C",#REF!),"")</f>
        <v>#REF!</v>
      </c>
      <c r="AM32" s="45" t="e">
        <f>IF(AND(#REF!="Media",#REF!="Catastrófico"),CONCATENATE("R7C",#REF!),"")</f>
        <v>#REF!</v>
      </c>
      <c r="AN32" s="71"/>
      <c r="AO32" s="475"/>
      <c r="AP32" s="476"/>
      <c r="AQ32" s="476"/>
      <c r="AR32" s="476"/>
      <c r="AS32" s="476"/>
      <c r="AT32" s="477"/>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347"/>
      <c r="C33" s="347"/>
      <c r="D33" s="348"/>
      <c r="E33" s="446"/>
      <c r="F33" s="445"/>
      <c r="G33" s="445"/>
      <c r="H33" s="445"/>
      <c r="I33" s="461"/>
      <c r="J33" s="55" t="e">
        <f>IF(AND(#REF!="Media",#REF!="Leve"),CONCATENATE("R8C",#REF!),"")</f>
        <v>#REF!</v>
      </c>
      <c r="K33" s="56" t="e">
        <f>IF(AND(#REF!="Media",#REF!="Leve"),CONCATENATE("R8C",#REF!),"")</f>
        <v>#REF!</v>
      </c>
      <c r="L33" s="56" t="e">
        <f>IF(AND(#REF!="Media",#REF!="Leve"),CONCATENATE("R8C",#REF!),"")</f>
        <v>#REF!</v>
      </c>
      <c r="M33" s="56" t="e">
        <f>IF(AND(#REF!="Media",#REF!="Leve"),CONCATENATE("R8C",#REF!),"")</f>
        <v>#REF!</v>
      </c>
      <c r="N33" s="56" t="e">
        <f>IF(AND(#REF!="Media",#REF!="Leve"),CONCATENATE("R8C",#REF!),"")</f>
        <v>#REF!</v>
      </c>
      <c r="O33" s="57" t="e">
        <f>IF(AND(#REF!="Media",#REF!="Leve"),CONCATENATE("R8C",#REF!),"")</f>
        <v>#REF!</v>
      </c>
      <c r="P33" s="55" t="e">
        <f>IF(AND(#REF!="Media",#REF!="Menor"),CONCATENATE("R8C",#REF!),"")</f>
        <v>#REF!</v>
      </c>
      <c r="Q33" s="56" t="e">
        <f>IF(AND(#REF!="Media",#REF!="Menor"),CONCATENATE("R8C",#REF!),"")</f>
        <v>#REF!</v>
      </c>
      <c r="R33" s="56" t="e">
        <f>IF(AND(#REF!="Media",#REF!="Menor"),CONCATENATE("R8C",#REF!),"")</f>
        <v>#REF!</v>
      </c>
      <c r="S33" s="56" t="e">
        <f>IF(AND(#REF!="Media",#REF!="Menor"),CONCATENATE("R8C",#REF!),"")</f>
        <v>#REF!</v>
      </c>
      <c r="T33" s="56" t="e">
        <f>IF(AND(#REF!="Media",#REF!="Menor"),CONCATENATE("R8C",#REF!),"")</f>
        <v>#REF!</v>
      </c>
      <c r="U33" s="57" t="e">
        <f>IF(AND(#REF!="Media",#REF!="Menor"),CONCATENATE("R8C",#REF!),"")</f>
        <v>#REF!</v>
      </c>
      <c r="V33" s="55" t="e">
        <f>IF(AND(#REF!="Media",#REF!="Moderado"),CONCATENATE("R8C",#REF!),"")</f>
        <v>#REF!</v>
      </c>
      <c r="W33" s="56" t="e">
        <f>IF(AND(#REF!="Media",#REF!="Moderado"),CONCATENATE("R8C",#REF!),"")</f>
        <v>#REF!</v>
      </c>
      <c r="X33" s="56" t="e">
        <f>IF(AND(#REF!="Media",#REF!="Moderado"),CONCATENATE("R8C",#REF!),"")</f>
        <v>#REF!</v>
      </c>
      <c r="Y33" s="56" t="e">
        <f>IF(AND(#REF!="Media",#REF!="Moderado"),CONCATENATE("R8C",#REF!),"")</f>
        <v>#REF!</v>
      </c>
      <c r="Z33" s="56" t="e">
        <f>IF(AND(#REF!="Media",#REF!="Moderado"),CONCATENATE("R8C",#REF!),"")</f>
        <v>#REF!</v>
      </c>
      <c r="AA33" s="57" t="e">
        <f>IF(AND(#REF!="Media",#REF!="Moderado"),CONCATENATE("R8C",#REF!),"")</f>
        <v>#REF!</v>
      </c>
      <c r="AB33" s="40" t="e">
        <f>IF(AND(#REF!="Media",#REF!="Mayor"),CONCATENATE("R8C",#REF!),"")</f>
        <v>#REF!</v>
      </c>
      <c r="AC33" s="41" t="e">
        <f>IF(AND(#REF!="Media",#REF!="Mayor"),CONCATENATE("R8C",#REF!),"")</f>
        <v>#REF!</v>
      </c>
      <c r="AD33" s="41" t="e">
        <f>IF(AND(#REF!="Media",#REF!="Mayor"),CONCATENATE("R8C",#REF!),"")</f>
        <v>#REF!</v>
      </c>
      <c r="AE33" s="41" t="e">
        <f>IF(AND(#REF!="Media",#REF!="Mayor"),CONCATENATE("R8C",#REF!),"")</f>
        <v>#REF!</v>
      </c>
      <c r="AF33" s="41" t="e">
        <f>IF(AND(#REF!="Media",#REF!="Mayor"),CONCATENATE("R8C",#REF!),"")</f>
        <v>#REF!</v>
      </c>
      <c r="AG33" s="42" t="e">
        <f>IF(AND(#REF!="Media",#REF!="Mayor"),CONCATENATE("R8C",#REF!),"")</f>
        <v>#REF!</v>
      </c>
      <c r="AH33" s="43" t="e">
        <f>IF(AND(#REF!="Media",#REF!="Catastrófico"),CONCATENATE("R8C",#REF!),"")</f>
        <v>#REF!</v>
      </c>
      <c r="AI33" s="44" t="e">
        <f>IF(AND(#REF!="Media",#REF!="Catastrófico"),CONCATENATE("R8C",#REF!),"")</f>
        <v>#REF!</v>
      </c>
      <c r="AJ33" s="44" t="e">
        <f>IF(AND(#REF!="Media",#REF!="Catastrófico"),CONCATENATE("R8C",#REF!),"")</f>
        <v>#REF!</v>
      </c>
      <c r="AK33" s="44" t="e">
        <f>IF(AND(#REF!="Media",#REF!="Catastrófico"),CONCATENATE("R8C",#REF!),"")</f>
        <v>#REF!</v>
      </c>
      <c r="AL33" s="44" t="e">
        <f>IF(AND(#REF!="Media",#REF!="Catastrófico"),CONCATENATE("R8C",#REF!),"")</f>
        <v>#REF!</v>
      </c>
      <c r="AM33" s="45" t="e">
        <f>IF(AND(#REF!="Media",#REF!="Catastrófico"),CONCATENATE("R8C",#REF!),"")</f>
        <v>#REF!</v>
      </c>
      <c r="AN33" s="71"/>
      <c r="AO33" s="475"/>
      <c r="AP33" s="476"/>
      <c r="AQ33" s="476"/>
      <c r="AR33" s="476"/>
      <c r="AS33" s="476"/>
      <c r="AT33" s="477"/>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347"/>
      <c r="C34" s="347"/>
      <c r="D34" s="348"/>
      <c r="E34" s="446"/>
      <c r="F34" s="445"/>
      <c r="G34" s="445"/>
      <c r="H34" s="445"/>
      <c r="I34" s="461"/>
      <c r="J34" s="55" t="e">
        <f>IF(AND(#REF!="Media",#REF!="Leve"),CONCATENATE("R9C",#REF!),"")</f>
        <v>#REF!</v>
      </c>
      <c r="K34" s="56" t="e">
        <f>IF(AND(#REF!="Media",#REF!="Leve"),CONCATENATE("R9C",#REF!),"")</f>
        <v>#REF!</v>
      </c>
      <c r="L34" s="56" t="e">
        <f>IF(AND(#REF!="Media",#REF!="Leve"),CONCATENATE("R9C",#REF!),"")</f>
        <v>#REF!</v>
      </c>
      <c r="M34" s="56" t="e">
        <f>IF(AND(#REF!="Media",#REF!="Leve"),CONCATENATE("R9C",#REF!),"")</f>
        <v>#REF!</v>
      </c>
      <c r="N34" s="56" t="e">
        <f>IF(AND(#REF!="Media",#REF!="Leve"),CONCATENATE("R9C",#REF!),"")</f>
        <v>#REF!</v>
      </c>
      <c r="O34" s="57" t="e">
        <f>IF(AND(#REF!="Media",#REF!="Leve"),CONCATENATE("R9C",#REF!),"")</f>
        <v>#REF!</v>
      </c>
      <c r="P34" s="55" t="e">
        <f>IF(AND(#REF!="Media",#REF!="Menor"),CONCATENATE("R9C",#REF!),"")</f>
        <v>#REF!</v>
      </c>
      <c r="Q34" s="56" t="e">
        <f>IF(AND(#REF!="Media",#REF!="Menor"),CONCATENATE("R9C",#REF!),"")</f>
        <v>#REF!</v>
      </c>
      <c r="R34" s="56" t="e">
        <f>IF(AND(#REF!="Media",#REF!="Menor"),CONCATENATE("R9C",#REF!),"")</f>
        <v>#REF!</v>
      </c>
      <c r="S34" s="56" t="e">
        <f>IF(AND(#REF!="Media",#REF!="Menor"),CONCATENATE("R9C",#REF!),"")</f>
        <v>#REF!</v>
      </c>
      <c r="T34" s="56" t="e">
        <f>IF(AND(#REF!="Media",#REF!="Menor"),CONCATENATE("R9C",#REF!),"")</f>
        <v>#REF!</v>
      </c>
      <c r="U34" s="57" t="e">
        <f>IF(AND(#REF!="Media",#REF!="Menor"),CONCATENATE("R9C",#REF!),"")</f>
        <v>#REF!</v>
      </c>
      <c r="V34" s="55" t="e">
        <f>IF(AND(#REF!="Media",#REF!="Moderado"),CONCATENATE("R9C",#REF!),"")</f>
        <v>#REF!</v>
      </c>
      <c r="W34" s="56" t="e">
        <f>IF(AND(#REF!="Media",#REF!="Moderado"),CONCATENATE("R9C",#REF!),"")</f>
        <v>#REF!</v>
      </c>
      <c r="X34" s="56" t="e">
        <f>IF(AND(#REF!="Media",#REF!="Moderado"),CONCATENATE("R9C",#REF!),"")</f>
        <v>#REF!</v>
      </c>
      <c r="Y34" s="56" t="e">
        <f>IF(AND(#REF!="Media",#REF!="Moderado"),CONCATENATE("R9C",#REF!),"")</f>
        <v>#REF!</v>
      </c>
      <c r="Z34" s="56" t="e">
        <f>IF(AND(#REF!="Media",#REF!="Moderado"),CONCATENATE("R9C",#REF!),"")</f>
        <v>#REF!</v>
      </c>
      <c r="AA34" s="57" t="e">
        <f>IF(AND(#REF!="Media",#REF!="Moderado"),CONCATENATE("R9C",#REF!),"")</f>
        <v>#REF!</v>
      </c>
      <c r="AB34" s="40" t="e">
        <f>IF(AND(#REF!="Media",#REF!="Mayor"),CONCATENATE("R9C",#REF!),"")</f>
        <v>#REF!</v>
      </c>
      <c r="AC34" s="41" t="e">
        <f>IF(AND(#REF!="Media",#REF!="Mayor"),CONCATENATE("R9C",#REF!),"")</f>
        <v>#REF!</v>
      </c>
      <c r="AD34" s="41" t="e">
        <f>IF(AND(#REF!="Media",#REF!="Mayor"),CONCATENATE("R9C",#REF!),"")</f>
        <v>#REF!</v>
      </c>
      <c r="AE34" s="41" t="e">
        <f>IF(AND(#REF!="Media",#REF!="Mayor"),CONCATENATE("R9C",#REF!),"")</f>
        <v>#REF!</v>
      </c>
      <c r="AF34" s="41" t="e">
        <f>IF(AND(#REF!="Media",#REF!="Mayor"),CONCATENATE("R9C",#REF!),"")</f>
        <v>#REF!</v>
      </c>
      <c r="AG34" s="42" t="e">
        <f>IF(AND(#REF!="Media",#REF!="Mayor"),CONCATENATE("R9C",#REF!),"")</f>
        <v>#REF!</v>
      </c>
      <c r="AH34" s="43" t="e">
        <f>IF(AND(#REF!="Media",#REF!="Catastrófico"),CONCATENATE("R9C",#REF!),"")</f>
        <v>#REF!</v>
      </c>
      <c r="AI34" s="44" t="e">
        <f>IF(AND(#REF!="Media",#REF!="Catastrófico"),CONCATENATE("R9C",#REF!),"")</f>
        <v>#REF!</v>
      </c>
      <c r="AJ34" s="44" t="e">
        <f>IF(AND(#REF!="Media",#REF!="Catastrófico"),CONCATENATE("R9C",#REF!),"")</f>
        <v>#REF!</v>
      </c>
      <c r="AK34" s="44" t="e">
        <f>IF(AND(#REF!="Media",#REF!="Catastrófico"),CONCATENATE("R9C",#REF!),"")</f>
        <v>#REF!</v>
      </c>
      <c r="AL34" s="44" t="e">
        <f>IF(AND(#REF!="Media",#REF!="Catastrófico"),CONCATENATE("R9C",#REF!),"")</f>
        <v>#REF!</v>
      </c>
      <c r="AM34" s="45" t="e">
        <f>IF(AND(#REF!="Media",#REF!="Catastrófico"),CONCATENATE("R9C",#REF!),"")</f>
        <v>#REF!</v>
      </c>
      <c r="AN34" s="71"/>
      <c r="AO34" s="475"/>
      <c r="AP34" s="476"/>
      <c r="AQ34" s="476"/>
      <c r="AR34" s="476"/>
      <c r="AS34" s="476"/>
      <c r="AT34" s="477"/>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347"/>
      <c r="C35" s="347"/>
      <c r="D35" s="348"/>
      <c r="E35" s="447"/>
      <c r="F35" s="448"/>
      <c r="G35" s="448"/>
      <c r="H35" s="448"/>
      <c r="I35" s="462"/>
      <c r="J35" s="55" t="e">
        <f>IF(AND(#REF!="Media",#REF!="Leve"),CONCATENATE("R10C",#REF!),"")</f>
        <v>#REF!</v>
      </c>
      <c r="K35" s="56" t="e">
        <f>IF(AND(#REF!="Media",#REF!="Leve"),CONCATENATE("R10C",#REF!),"")</f>
        <v>#REF!</v>
      </c>
      <c r="L35" s="56" t="e">
        <f>IF(AND(#REF!="Media",#REF!="Leve"),CONCATENATE("R10C",#REF!),"")</f>
        <v>#REF!</v>
      </c>
      <c r="M35" s="56" t="e">
        <f>IF(AND(#REF!="Media",#REF!="Leve"),CONCATENATE("R10C",#REF!),"")</f>
        <v>#REF!</v>
      </c>
      <c r="N35" s="56" t="e">
        <f>IF(AND(#REF!="Media",#REF!="Leve"),CONCATENATE("R10C",#REF!),"")</f>
        <v>#REF!</v>
      </c>
      <c r="O35" s="57" t="e">
        <f>IF(AND(#REF!="Media",#REF!="Leve"),CONCATENATE("R10C",#REF!),"")</f>
        <v>#REF!</v>
      </c>
      <c r="P35" s="55" t="e">
        <f>IF(AND(#REF!="Media",#REF!="Menor"),CONCATENATE("R10C",#REF!),"")</f>
        <v>#REF!</v>
      </c>
      <c r="Q35" s="56" t="e">
        <f>IF(AND(#REF!="Media",#REF!="Menor"),CONCATENATE("R10C",#REF!),"")</f>
        <v>#REF!</v>
      </c>
      <c r="R35" s="56" t="e">
        <f>IF(AND(#REF!="Media",#REF!="Menor"),CONCATENATE("R10C",#REF!),"")</f>
        <v>#REF!</v>
      </c>
      <c r="S35" s="56" t="e">
        <f>IF(AND(#REF!="Media",#REF!="Menor"),CONCATENATE("R10C",#REF!),"")</f>
        <v>#REF!</v>
      </c>
      <c r="T35" s="56" t="e">
        <f>IF(AND(#REF!="Media",#REF!="Menor"),CONCATENATE("R10C",#REF!),"")</f>
        <v>#REF!</v>
      </c>
      <c r="U35" s="57" t="e">
        <f>IF(AND(#REF!="Media",#REF!="Menor"),CONCATENATE("R10C",#REF!),"")</f>
        <v>#REF!</v>
      </c>
      <c r="V35" s="55" t="e">
        <f>IF(AND(#REF!="Media",#REF!="Moderado"),CONCATENATE("R10C",#REF!),"")</f>
        <v>#REF!</v>
      </c>
      <c r="W35" s="56" t="e">
        <f>IF(AND(#REF!="Media",#REF!="Moderado"),CONCATENATE("R10C",#REF!),"")</f>
        <v>#REF!</v>
      </c>
      <c r="X35" s="56" t="e">
        <f>IF(AND(#REF!="Media",#REF!="Moderado"),CONCATENATE("R10C",#REF!),"")</f>
        <v>#REF!</v>
      </c>
      <c r="Y35" s="56" t="e">
        <f>IF(AND(#REF!="Media",#REF!="Moderado"),CONCATENATE("R10C",#REF!),"")</f>
        <v>#REF!</v>
      </c>
      <c r="Z35" s="56" t="e">
        <f>IF(AND(#REF!="Media",#REF!="Moderado"),CONCATENATE("R10C",#REF!),"")</f>
        <v>#REF!</v>
      </c>
      <c r="AA35" s="57" t="e">
        <f>IF(AND(#REF!="Media",#REF!="Moderado"),CONCATENATE("R10C",#REF!),"")</f>
        <v>#REF!</v>
      </c>
      <c r="AB35" s="46" t="e">
        <f>IF(AND(#REF!="Media",#REF!="Mayor"),CONCATENATE("R10C",#REF!),"")</f>
        <v>#REF!</v>
      </c>
      <c r="AC35" s="47" t="e">
        <f>IF(AND(#REF!="Media",#REF!="Mayor"),CONCATENATE("R10C",#REF!),"")</f>
        <v>#REF!</v>
      </c>
      <c r="AD35" s="47" t="e">
        <f>IF(AND(#REF!="Media",#REF!="Mayor"),CONCATENATE("R10C",#REF!),"")</f>
        <v>#REF!</v>
      </c>
      <c r="AE35" s="47" t="e">
        <f>IF(AND(#REF!="Media",#REF!="Mayor"),CONCATENATE("R10C",#REF!),"")</f>
        <v>#REF!</v>
      </c>
      <c r="AF35" s="47" t="e">
        <f>IF(AND(#REF!="Media",#REF!="Mayor"),CONCATENATE("R10C",#REF!),"")</f>
        <v>#REF!</v>
      </c>
      <c r="AG35" s="48" t="e">
        <f>IF(AND(#REF!="Media",#REF!="Mayor"),CONCATENATE("R10C",#REF!),"")</f>
        <v>#REF!</v>
      </c>
      <c r="AH35" s="49" t="e">
        <f>IF(AND(#REF!="Media",#REF!="Catastrófico"),CONCATENATE("R10C",#REF!),"")</f>
        <v>#REF!</v>
      </c>
      <c r="AI35" s="50" t="e">
        <f>IF(AND(#REF!="Media",#REF!="Catastrófico"),CONCATENATE("R10C",#REF!),"")</f>
        <v>#REF!</v>
      </c>
      <c r="AJ35" s="50" t="e">
        <f>IF(AND(#REF!="Media",#REF!="Catastrófico"),CONCATENATE("R10C",#REF!),"")</f>
        <v>#REF!</v>
      </c>
      <c r="AK35" s="50" t="e">
        <f>IF(AND(#REF!="Media",#REF!="Catastrófico"),CONCATENATE("R10C",#REF!),"")</f>
        <v>#REF!</v>
      </c>
      <c r="AL35" s="50" t="e">
        <f>IF(AND(#REF!="Media",#REF!="Catastrófico"),CONCATENATE("R10C",#REF!),"")</f>
        <v>#REF!</v>
      </c>
      <c r="AM35" s="51" t="e">
        <f>IF(AND(#REF!="Media",#REF!="Catastrófico"),CONCATENATE("R10C",#REF!),"")</f>
        <v>#REF!</v>
      </c>
      <c r="AN35" s="71"/>
      <c r="AO35" s="478"/>
      <c r="AP35" s="479"/>
      <c r="AQ35" s="479"/>
      <c r="AR35" s="479"/>
      <c r="AS35" s="479"/>
      <c r="AT35" s="480"/>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347"/>
      <c r="C36" s="347"/>
      <c r="D36" s="348"/>
      <c r="E36" s="442" t="s">
        <v>184</v>
      </c>
      <c r="F36" s="443"/>
      <c r="G36" s="443"/>
      <c r="H36" s="443"/>
      <c r="I36" s="443"/>
      <c r="J36" s="61" t="e">
        <f>IF(AND(#REF!="Baja",#REF!="Leve"),CONCATENATE("R1C",#REF!),"")</f>
        <v>#REF!</v>
      </c>
      <c r="K36" s="62" t="e">
        <f>IF(AND(#REF!="Baja",#REF!="Leve"),CONCATENATE("R1C",#REF!),"")</f>
        <v>#REF!</v>
      </c>
      <c r="L36" s="62" t="e">
        <f>IF(AND(#REF!="Baja",#REF!="Leve"),CONCATENATE("R1C",#REF!),"")</f>
        <v>#REF!</v>
      </c>
      <c r="M36" s="62" t="e">
        <f>IF(AND(#REF!="Baja",#REF!="Leve"),CONCATENATE("R1C",#REF!),"")</f>
        <v>#REF!</v>
      </c>
      <c r="N36" s="62" t="e">
        <f>IF(AND(#REF!="Baja",#REF!="Leve"),CONCATENATE("R1C",#REF!),"")</f>
        <v>#REF!</v>
      </c>
      <c r="O36" s="63" t="e">
        <f>IF(AND(#REF!="Baja",#REF!="Leve"),CONCATENATE("R1C",#REF!),"")</f>
        <v>#REF!</v>
      </c>
      <c r="P36" s="52" t="e">
        <f>IF(AND(#REF!="Baja",#REF!="Menor"),CONCATENATE("R1C",#REF!),"")</f>
        <v>#REF!</v>
      </c>
      <c r="Q36" s="53" t="e">
        <f>IF(AND(#REF!="Baja",#REF!="Menor"),CONCATENATE("R1C",#REF!),"")</f>
        <v>#REF!</v>
      </c>
      <c r="R36" s="53" t="e">
        <f>IF(AND(#REF!="Baja",#REF!="Menor"),CONCATENATE("R1C",#REF!),"")</f>
        <v>#REF!</v>
      </c>
      <c r="S36" s="53" t="e">
        <f>IF(AND(#REF!="Baja",#REF!="Menor"),CONCATENATE("R1C",#REF!),"")</f>
        <v>#REF!</v>
      </c>
      <c r="T36" s="53" t="e">
        <f>IF(AND(#REF!="Baja",#REF!="Menor"),CONCATENATE("R1C",#REF!),"")</f>
        <v>#REF!</v>
      </c>
      <c r="U36" s="54" t="e">
        <f>IF(AND(#REF!="Baja",#REF!="Menor"),CONCATENATE("R1C",#REF!),"")</f>
        <v>#REF!</v>
      </c>
      <c r="V36" s="52" t="e">
        <f>IF(AND(#REF!="Baja",#REF!="Moderado"),CONCATENATE("R1C",#REF!),"")</f>
        <v>#REF!</v>
      </c>
      <c r="W36" s="53" t="e">
        <f>IF(AND(#REF!="Baja",#REF!="Moderado"),CONCATENATE("R1C",#REF!),"")</f>
        <v>#REF!</v>
      </c>
      <c r="X36" s="53" t="e">
        <f>IF(AND(#REF!="Baja",#REF!="Moderado"),CONCATENATE("R1C",#REF!),"")</f>
        <v>#REF!</v>
      </c>
      <c r="Y36" s="53" t="e">
        <f>IF(AND(#REF!="Baja",#REF!="Moderado"),CONCATENATE("R1C",#REF!),"")</f>
        <v>#REF!</v>
      </c>
      <c r="Z36" s="53" t="e">
        <f>IF(AND(#REF!="Baja",#REF!="Moderado"),CONCATENATE("R1C",#REF!),"")</f>
        <v>#REF!</v>
      </c>
      <c r="AA36" s="54" t="e">
        <f>IF(AND(#REF!="Baja",#REF!="Moderado"),CONCATENATE("R1C",#REF!),"")</f>
        <v>#REF!</v>
      </c>
      <c r="AB36" s="34" t="e">
        <f>IF(AND(#REF!="Baja",#REF!="Mayor"),CONCATENATE("R1C",#REF!),"")</f>
        <v>#REF!</v>
      </c>
      <c r="AC36" s="35" t="e">
        <f>IF(AND(#REF!="Baja",#REF!="Mayor"),CONCATENATE("R1C",#REF!),"")</f>
        <v>#REF!</v>
      </c>
      <c r="AD36" s="35" t="e">
        <f>IF(AND(#REF!="Baja",#REF!="Mayor"),CONCATENATE("R1C",#REF!),"")</f>
        <v>#REF!</v>
      </c>
      <c r="AE36" s="35" t="e">
        <f>IF(AND(#REF!="Baja",#REF!="Mayor"),CONCATENATE("R1C",#REF!),"")</f>
        <v>#REF!</v>
      </c>
      <c r="AF36" s="35" t="e">
        <f>IF(AND(#REF!="Baja",#REF!="Mayor"),CONCATENATE("R1C",#REF!),"")</f>
        <v>#REF!</v>
      </c>
      <c r="AG36" s="36" t="e">
        <f>IF(AND(#REF!="Baja",#REF!="Mayor"),CONCATENATE("R1C",#REF!),"")</f>
        <v>#REF!</v>
      </c>
      <c r="AH36" s="37" t="e">
        <f>IF(AND(#REF!="Baja",#REF!="Catastrófico"),CONCATENATE("R1C",#REF!),"")</f>
        <v>#REF!</v>
      </c>
      <c r="AI36" s="38" t="e">
        <f>IF(AND(#REF!="Baja",#REF!="Catastrófico"),CONCATENATE("R1C",#REF!),"")</f>
        <v>#REF!</v>
      </c>
      <c r="AJ36" s="38" t="e">
        <f>IF(AND(#REF!="Baja",#REF!="Catastrófico"),CONCATENATE("R1C",#REF!),"")</f>
        <v>#REF!</v>
      </c>
      <c r="AK36" s="38" t="e">
        <f>IF(AND(#REF!="Baja",#REF!="Catastrófico"),CONCATENATE("R1C",#REF!),"")</f>
        <v>#REF!</v>
      </c>
      <c r="AL36" s="38" t="e">
        <f>IF(AND(#REF!="Baja",#REF!="Catastrófico"),CONCATENATE("R1C",#REF!),"")</f>
        <v>#REF!</v>
      </c>
      <c r="AM36" s="39" t="e">
        <f>IF(AND(#REF!="Baja",#REF!="Catastrófico"),CONCATENATE("R1C",#REF!),"")</f>
        <v>#REF!</v>
      </c>
      <c r="AN36" s="71"/>
      <c r="AO36" s="463" t="s">
        <v>185</v>
      </c>
      <c r="AP36" s="464"/>
      <c r="AQ36" s="464"/>
      <c r="AR36" s="464"/>
      <c r="AS36" s="464"/>
      <c r="AT36" s="465"/>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347"/>
      <c r="C37" s="347"/>
      <c r="D37" s="348"/>
      <c r="E37" s="444"/>
      <c r="F37" s="445"/>
      <c r="G37" s="445"/>
      <c r="H37" s="445"/>
      <c r="I37" s="445"/>
      <c r="J37" s="64" t="e">
        <f>IF(AND(#REF!="Baja",#REF!="Leve"),CONCATENATE("R2C",#REF!),"")</f>
        <v>#REF!</v>
      </c>
      <c r="K37" s="65" t="e">
        <f>IF(AND(#REF!="Baja",#REF!="Leve"),CONCATENATE("R2C",#REF!),"")</f>
        <v>#REF!</v>
      </c>
      <c r="L37" s="65" t="e">
        <f>IF(AND(#REF!="Baja",#REF!="Leve"),CONCATENATE("R2C",#REF!),"")</f>
        <v>#REF!</v>
      </c>
      <c r="M37" s="65" t="e">
        <f>IF(AND(#REF!="Baja",#REF!="Leve"),CONCATENATE("R2C",#REF!),"")</f>
        <v>#REF!</v>
      </c>
      <c r="N37" s="65" t="e">
        <f>IF(AND(#REF!="Baja",#REF!="Leve"),CONCATENATE("R2C",#REF!),"")</f>
        <v>#REF!</v>
      </c>
      <c r="O37" s="66" t="e">
        <f>IF(AND(#REF!="Baja",#REF!="Leve"),CONCATENATE("R2C",#REF!),"")</f>
        <v>#REF!</v>
      </c>
      <c r="P37" s="55" t="e">
        <f>IF(AND(#REF!="Baja",#REF!="Menor"),CONCATENATE("R2C",#REF!),"")</f>
        <v>#REF!</v>
      </c>
      <c r="Q37" s="56" t="e">
        <f>IF(AND(#REF!="Baja",#REF!="Menor"),CONCATENATE("R2C",#REF!),"")</f>
        <v>#REF!</v>
      </c>
      <c r="R37" s="56" t="e">
        <f>IF(AND(#REF!="Baja",#REF!="Menor"),CONCATENATE("R2C",#REF!),"")</f>
        <v>#REF!</v>
      </c>
      <c r="S37" s="56" t="e">
        <f>IF(AND(#REF!="Baja",#REF!="Menor"),CONCATENATE("R2C",#REF!),"")</f>
        <v>#REF!</v>
      </c>
      <c r="T37" s="56" t="e">
        <f>IF(AND(#REF!="Baja",#REF!="Menor"),CONCATENATE("R2C",#REF!),"")</f>
        <v>#REF!</v>
      </c>
      <c r="U37" s="57" t="e">
        <f>IF(AND(#REF!="Baja",#REF!="Menor"),CONCATENATE("R2C",#REF!),"")</f>
        <v>#REF!</v>
      </c>
      <c r="V37" s="55" t="e">
        <f>IF(AND(#REF!="Baja",#REF!="Moderado"),CONCATENATE("R2C",#REF!),"")</f>
        <v>#REF!</v>
      </c>
      <c r="W37" s="56" t="e">
        <f>IF(AND(#REF!="Baja",#REF!="Moderado"),CONCATENATE("R2C",#REF!),"")</f>
        <v>#REF!</v>
      </c>
      <c r="X37" s="56" t="e">
        <f>IF(AND(#REF!="Baja",#REF!="Moderado"),CONCATENATE("R2C",#REF!),"")</f>
        <v>#REF!</v>
      </c>
      <c r="Y37" s="56" t="e">
        <f>IF(AND(#REF!="Baja",#REF!="Moderado"),CONCATENATE("R2C",#REF!),"")</f>
        <v>#REF!</v>
      </c>
      <c r="Z37" s="56" t="e">
        <f>IF(AND(#REF!="Baja",#REF!="Moderado"),CONCATENATE("R2C",#REF!),"")</f>
        <v>#REF!</v>
      </c>
      <c r="AA37" s="57" t="e">
        <f>IF(AND(#REF!="Baja",#REF!="Moderado"),CONCATENATE("R2C",#REF!),"")</f>
        <v>#REF!</v>
      </c>
      <c r="AB37" s="40" t="e">
        <f>IF(AND(#REF!="Baja",#REF!="Mayor"),CONCATENATE("R2C",#REF!),"")</f>
        <v>#REF!</v>
      </c>
      <c r="AC37" s="41" t="e">
        <f>IF(AND(#REF!="Baja",#REF!="Mayor"),CONCATENATE("R2C",#REF!),"")</f>
        <v>#REF!</v>
      </c>
      <c r="AD37" s="41" t="e">
        <f>IF(AND(#REF!="Baja",#REF!="Mayor"),CONCATENATE("R2C",#REF!),"")</f>
        <v>#REF!</v>
      </c>
      <c r="AE37" s="41" t="e">
        <f>IF(AND(#REF!="Baja",#REF!="Mayor"),CONCATENATE("R2C",#REF!),"")</f>
        <v>#REF!</v>
      </c>
      <c r="AF37" s="41" t="e">
        <f>IF(AND(#REF!="Baja",#REF!="Mayor"),CONCATENATE("R2C",#REF!),"")</f>
        <v>#REF!</v>
      </c>
      <c r="AG37" s="42" t="e">
        <f>IF(AND(#REF!="Baja",#REF!="Mayor"),CONCATENATE("R2C",#REF!),"")</f>
        <v>#REF!</v>
      </c>
      <c r="AH37" s="43" t="e">
        <f>IF(AND(#REF!="Baja",#REF!="Catastrófico"),CONCATENATE("R2C",#REF!),"")</f>
        <v>#REF!</v>
      </c>
      <c r="AI37" s="44" t="e">
        <f>IF(AND(#REF!="Baja",#REF!="Catastrófico"),CONCATENATE("R2C",#REF!),"")</f>
        <v>#REF!</v>
      </c>
      <c r="AJ37" s="44" t="e">
        <f>IF(AND(#REF!="Baja",#REF!="Catastrófico"),CONCATENATE("R2C",#REF!),"")</f>
        <v>#REF!</v>
      </c>
      <c r="AK37" s="44" t="e">
        <f>IF(AND(#REF!="Baja",#REF!="Catastrófico"),CONCATENATE("R2C",#REF!),"")</f>
        <v>#REF!</v>
      </c>
      <c r="AL37" s="44" t="e">
        <f>IF(AND(#REF!="Baja",#REF!="Catastrófico"),CONCATENATE("R2C",#REF!),"")</f>
        <v>#REF!</v>
      </c>
      <c r="AM37" s="45" t="e">
        <f>IF(AND(#REF!="Baja",#REF!="Catastrófico"),CONCATENATE("R2C",#REF!),"")</f>
        <v>#REF!</v>
      </c>
      <c r="AN37" s="71"/>
      <c r="AO37" s="466"/>
      <c r="AP37" s="467"/>
      <c r="AQ37" s="467"/>
      <c r="AR37" s="467"/>
      <c r="AS37" s="467"/>
      <c r="AT37" s="468"/>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347"/>
      <c r="C38" s="347"/>
      <c r="D38" s="348"/>
      <c r="E38" s="446"/>
      <c r="F38" s="445"/>
      <c r="G38" s="445"/>
      <c r="H38" s="445"/>
      <c r="I38" s="445"/>
      <c r="J38" s="64" t="e">
        <f>IF(AND(#REF!="Baja",#REF!="Leve"),CONCATENATE("R3C",#REF!),"")</f>
        <v>#REF!</v>
      </c>
      <c r="K38" s="65" t="e">
        <f>IF(AND(#REF!="Baja",#REF!="Leve"),CONCATENATE("R3C",#REF!),"")</f>
        <v>#REF!</v>
      </c>
      <c r="L38" s="65" t="e">
        <f>IF(AND(#REF!="Baja",#REF!="Leve"),CONCATENATE("R3C",#REF!),"")</f>
        <v>#REF!</v>
      </c>
      <c r="M38" s="65" t="e">
        <f>IF(AND(#REF!="Baja",#REF!="Leve"),CONCATENATE("R3C",#REF!),"")</f>
        <v>#REF!</v>
      </c>
      <c r="N38" s="65" t="e">
        <f>IF(AND(#REF!="Baja",#REF!="Leve"),CONCATENATE("R3C",#REF!),"")</f>
        <v>#REF!</v>
      </c>
      <c r="O38" s="66" t="e">
        <f>IF(AND(#REF!="Baja",#REF!="Leve"),CONCATENATE("R3C",#REF!),"")</f>
        <v>#REF!</v>
      </c>
      <c r="P38" s="55" t="e">
        <f>IF(AND(#REF!="Baja",#REF!="Menor"),CONCATENATE("R3C",#REF!),"")</f>
        <v>#REF!</v>
      </c>
      <c r="Q38" s="56" t="e">
        <f>IF(AND(#REF!="Baja",#REF!="Menor"),CONCATENATE("R3C",#REF!),"")</f>
        <v>#REF!</v>
      </c>
      <c r="R38" s="56" t="e">
        <f>IF(AND(#REF!="Baja",#REF!="Menor"),CONCATENATE("R3C",#REF!),"")</f>
        <v>#REF!</v>
      </c>
      <c r="S38" s="56" t="e">
        <f>IF(AND(#REF!="Baja",#REF!="Menor"),CONCATENATE("R3C",#REF!),"")</f>
        <v>#REF!</v>
      </c>
      <c r="T38" s="56" t="e">
        <f>IF(AND(#REF!="Baja",#REF!="Menor"),CONCATENATE("R3C",#REF!),"")</f>
        <v>#REF!</v>
      </c>
      <c r="U38" s="57" t="e">
        <f>IF(AND(#REF!="Baja",#REF!="Menor"),CONCATENATE("R3C",#REF!),"")</f>
        <v>#REF!</v>
      </c>
      <c r="V38" s="55" t="e">
        <f>IF(AND(#REF!="Baja",#REF!="Moderado"),CONCATENATE("R3C",#REF!),"")</f>
        <v>#REF!</v>
      </c>
      <c r="W38" s="56" t="e">
        <f>IF(AND(#REF!="Baja",#REF!="Moderado"),CONCATENATE("R3C",#REF!),"")</f>
        <v>#REF!</v>
      </c>
      <c r="X38" s="56" t="e">
        <f>IF(AND(#REF!="Baja",#REF!="Moderado"),CONCATENATE("R3C",#REF!),"")</f>
        <v>#REF!</v>
      </c>
      <c r="Y38" s="56" t="e">
        <f>IF(AND(#REF!="Baja",#REF!="Moderado"),CONCATENATE("R3C",#REF!),"")</f>
        <v>#REF!</v>
      </c>
      <c r="Z38" s="56" t="e">
        <f>IF(AND(#REF!="Baja",#REF!="Moderado"),CONCATENATE("R3C",#REF!),"")</f>
        <v>#REF!</v>
      </c>
      <c r="AA38" s="57" t="e">
        <f>IF(AND(#REF!="Baja",#REF!="Moderado"),CONCATENATE("R3C",#REF!),"")</f>
        <v>#REF!</v>
      </c>
      <c r="AB38" s="40" t="e">
        <f>IF(AND(#REF!="Baja",#REF!="Mayor"),CONCATENATE("R3C",#REF!),"")</f>
        <v>#REF!</v>
      </c>
      <c r="AC38" s="41" t="e">
        <f>IF(AND(#REF!="Baja",#REF!="Mayor"),CONCATENATE("R3C",#REF!),"")</f>
        <v>#REF!</v>
      </c>
      <c r="AD38" s="41" t="e">
        <f>IF(AND(#REF!="Baja",#REF!="Mayor"),CONCATENATE("R3C",#REF!),"")</f>
        <v>#REF!</v>
      </c>
      <c r="AE38" s="41" t="e">
        <f>IF(AND(#REF!="Baja",#REF!="Mayor"),CONCATENATE("R3C",#REF!),"")</f>
        <v>#REF!</v>
      </c>
      <c r="AF38" s="41" t="e">
        <f>IF(AND(#REF!="Baja",#REF!="Mayor"),CONCATENATE("R3C",#REF!),"")</f>
        <v>#REF!</v>
      </c>
      <c r="AG38" s="42" t="e">
        <f>IF(AND(#REF!="Baja",#REF!="Mayor"),CONCATENATE("R3C",#REF!),"")</f>
        <v>#REF!</v>
      </c>
      <c r="AH38" s="43" t="e">
        <f>IF(AND(#REF!="Baja",#REF!="Catastrófico"),CONCATENATE("R3C",#REF!),"")</f>
        <v>#REF!</v>
      </c>
      <c r="AI38" s="44" t="e">
        <f>IF(AND(#REF!="Baja",#REF!="Catastrófico"),CONCATENATE("R3C",#REF!),"")</f>
        <v>#REF!</v>
      </c>
      <c r="AJ38" s="44" t="e">
        <f>IF(AND(#REF!="Baja",#REF!="Catastrófico"),CONCATENATE("R3C",#REF!),"")</f>
        <v>#REF!</v>
      </c>
      <c r="AK38" s="44" t="e">
        <f>IF(AND(#REF!="Baja",#REF!="Catastrófico"),CONCATENATE("R3C",#REF!),"")</f>
        <v>#REF!</v>
      </c>
      <c r="AL38" s="44" t="e">
        <f>IF(AND(#REF!="Baja",#REF!="Catastrófico"),CONCATENATE("R3C",#REF!),"")</f>
        <v>#REF!</v>
      </c>
      <c r="AM38" s="45" t="e">
        <f>IF(AND(#REF!="Baja",#REF!="Catastrófico"),CONCATENATE("R3C",#REF!),"")</f>
        <v>#REF!</v>
      </c>
      <c r="AN38" s="71"/>
      <c r="AO38" s="466"/>
      <c r="AP38" s="467"/>
      <c r="AQ38" s="467"/>
      <c r="AR38" s="467"/>
      <c r="AS38" s="467"/>
      <c r="AT38" s="468"/>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347"/>
      <c r="C39" s="347"/>
      <c r="D39" s="348"/>
      <c r="E39" s="446"/>
      <c r="F39" s="445"/>
      <c r="G39" s="445"/>
      <c r="H39" s="445"/>
      <c r="I39" s="445"/>
      <c r="J39" s="64" t="e">
        <f>IF(AND(#REF!="Baja",#REF!="Leve"),CONCATENATE("R4C",#REF!),"")</f>
        <v>#REF!</v>
      </c>
      <c r="K39" s="65" t="e">
        <f>IF(AND(#REF!="Baja",#REF!="Leve"),CONCATENATE("R4C",#REF!),"")</f>
        <v>#REF!</v>
      </c>
      <c r="L39" s="65" t="e">
        <f>IF(AND(#REF!="Baja",#REF!="Leve"),CONCATENATE("R4C",#REF!),"")</f>
        <v>#REF!</v>
      </c>
      <c r="M39" s="65" t="e">
        <f>IF(AND(#REF!="Baja",#REF!="Leve"),CONCATENATE("R4C",#REF!),"")</f>
        <v>#REF!</v>
      </c>
      <c r="N39" s="65" t="e">
        <f>IF(AND(#REF!="Baja",#REF!="Leve"),CONCATENATE("R4C",#REF!),"")</f>
        <v>#REF!</v>
      </c>
      <c r="O39" s="66" t="e">
        <f>IF(AND(#REF!="Baja",#REF!="Leve"),CONCATENATE("R4C",#REF!),"")</f>
        <v>#REF!</v>
      </c>
      <c r="P39" s="55" t="e">
        <f>IF(AND(#REF!="Baja",#REF!="Menor"),CONCATENATE("R4C",#REF!),"")</f>
        <v>#REF!</v>
      </c>
      <c r="Q39" s="56" t="e">
        <f>IF(AND(#REF!="Baja",#REF!="Menor"),CONCATENATE("R4C",#REF!),"")</f>
        <v>#REF!</v>
      </c>
      <c r="R39" s="56" t="e">
        <f>IF(AND(#REF!="Baja",#REF!="Menor"),CONCATENATE("R4C",#REF!),"")</f>
        <v>#REF!</v>
      </c>
      <c r="S39" s="56" t="e">
        <f>IF(AND(#REF!="Baja",#REF!="Menor"),CONCATENATE("R4C",#REF!),"")</f>
        <v>#REF!</v>
      </c>
      <c r="T39" s="56" t="e">
        <f>IF(AND(#REF!="Baja",#REF!="Menor"),CONCATENATE("R4C",#REF!),"")</f>
        <v>#REF!</v>
      </c>
      <c r="U39" s="57" t="e">
        <f>IF(AND(#REF!="Baja",#REF!="Menor"),CONCATENATE("R4C",#REF!),"")</f>
        <v>#REF!</v>
      </c>
      <c r="V39" s="55" t="e">
        <f>IF(AND(#REF!="Baja",#REF!="Moderado"),CONCATENATE("R4C",#REF!),"")</f>
        <v>#REF!</v>
      </c>
      <c r="W39" s="56" t="e">
        <f>IF(AND(#REF!="Baja",#REF!="Moderado"),CONCATENATE("R4C",#REF!),"")</f>
        <v>#REF!</v>
      </c>
      <c r="X39" s="56" t="e">
        <f>IF(AND(#REF!="Baja",#REF!="Moderado"),CONCATENATE("R4C",#REF!),"")</f>
        <v>#REF!</v>
      </c>
      <c r="Y39" s="56" t="e">
        <f>IF(AND(#REF!="Baja",#REF!="Moderado"),CONCATENATE("R4C",#REF!),"")</f>
        <v>#REF!</v>
      </c>
      <c r="Z39" s="56" t="e">
        <f>IF(AND(#REF!="Baja",#REF!="Moderado"),CONCATENATE("R4C",#REF!),"")</f>
        <v>#REF!</v>
      </c>
      <c r="AA39" s="57" t="e">
        <f>IF(AND(#REF!="Baja",#REF!="Moderado"),CONCATENATE("R4C",#REF!),"")</f>
        <v>#REF!</v>
      </c>
      <c r="AB39" s="40" t="e">
        <f>IF(AND(#REF!="Baja",#REF!="Mayor"),CONCATENATE("R4C",#REF!),"")</f>
        <v>#REF!</v>
      </c>
      <c r="AC39" s="41" t="e">
        <f>IF(AND(#REF!="Baja",#REF!="Mayor"),CONCATENATE("R4C",#REF!),"")</f>
        <v>#REF!</v>
      </c>
      <c r="AD39" s="41" t="e">
        <f>IF(AND(#REF!="Baja",#REF!="Mayor"),CONCATENATE("R4C",#REF!),"")</f>
        <v>#REF!</v>
      </c>
      <c r="AE39" s="41" t="e">
        <f>IF(AND(#REF!="Baja",#REF!="Mayor"),CONCATENATE("R4C",#REF!),"")</f>
        <v>#REF!</v>
      </c>
      <c r="AF39" s="41" t="e">
        <f>IF(AND(#REF!="Baja",#REF!="Mayor"),CONCATENATE("R4C",#REF!),"")</f>
        <v>#REF!</v>
      </c>
      <c r="AG39" s="42" t="e">
        <f>IF(AND(#REF!="Baja",#REF!="Mayor"),CONCATENATE("R4C",#REF!),"")</f>
        <v>#REF!</v>
      </c>
      <c r="AH39" s="43" t="e">
        <f>IF(AND(#REF!="Baja",#REF!="Catastrófico"),CONCATENATE("R4C",#REF!),"")</f>
        <v>#REF!</v>
      </c>
      <c r="AI39" s="44" t="e">
        <f>IF(AND(#REF!="Baja",#REF!="Catastrófico"),CONCATENATE("R4C",#REF!),"")</f>
        <v>#REF!</v>
      </c>
      <c r="AJ39" s="44" t="e">
        <f>IF(AND(#REF!="Baja",#REF!="Catastrófico"),CONCATENATE("R4C",#REF!),"")</f>
        <v>#REF!</v>
      </c>
      <c r="AK39" s="44" t="e">
        <f>IF(AND(#REF!="Baja",#REF!="Catastrófico"),CONCATENATE("R4C",#REF!),"")</f>
        <v>#REF!</v>
      </c>
      <c r="AL39" s="44" t="e">
        <f>IF(AND(#REF!="Baja",#REF!="Catastrófico"),CONCATENATE("R4C",#REF!),"")</f>
        <v>#REF!</v>
      </c>
      <c r="AM39" s="45" t="e">
        <f>IF(AND(#REF!="Baja",#REF!="Catastrófico"),CONCATENATE("R4C",#REF!),"")</f>
        <v>#REF!</v>
      </c>
      <c r="AN39" s="71"/>
      <c r="AO39" s="466"/>
      <c r="AP39" s="467"/>
      <c r="AQ39" s="467"/>
      <c r="AR39" s="467"/>
      <c r="AS39" s="467"/>
      <c r="AT39" s="468"/>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347"/>
      <c r="C40" s="347"/>
      <c r="D40" s="348"/>
      <c r="E40" s="446"/>
      <c r="F40" s="445"/>
      <c r="G40" s="445"/>
      <c r="H40" s="445"/>
      <c r="I40" s="445"/>
      <c r="J40" s="64" t="e">
        <f>IF(AND(#REF!="Baja",#REF!="Leve"),CONCATENATE("R5C",#REF!),"")</f>
        <v>#REF!</v>
      </c>
      <c r="K40" s="65" t="e">
        <f>IF(AND(#REF!="Baja",#REF!="Leve"),CONCATENATE("R5C",#REF!),"")</f>
        <v>#REF!</v>
      </c>
      <c r="L40" s="65" t="e">
        <f>IF(AND(#REF!="Baja",#REF!="Leve"),CONCATENATE("R5C",#REF!),"")</f>
        <v>#REF!</v>
      </c>
      <c r="M40" s="65" t="e">
        <f>IF(AND(#REF!="Baja",#REF!="Leve"),CONCATENATE("R5C",#REF!),"")</f>
        <v>#REF!</v>
      </c>
      <c r="N40" s="65" t="e">
        <f>IF(AND(#REF!="Baja",#REF!="Leve"),CONCATENATE("R5C",#REF!),"")</f>
        <v>#REF!</v>
      </c>
      <c r="O40" s="66" t="e">
        <f>IF(AND(#REF!="Baja",#REF!="Leve"),CONCATENATE("R5C",#REF!),"")</f>
        <v>#REF!</v>
      </c>
      <c r="P40" s="55" t="e">
        <f>IF(AND(#REF!="Baja",#REF!="Menor"),CONCATENATE("R5C",#REF!),"")</f>
        <v>#REF!</v>
      </c>
      <c r="Q40" s="56" t="e">
        <f>IF(AND(#REF!="Baja",#REF!="Menor"),CONCATENATE("R5C",#REF!),"")</f>
        <v>#REF!</v>
      </c>
      <c r="R40" s="56" t="e">
        <f>IF(AND(#REF!="Baja",#REF!="Menor"),CONCATENATE("R5C",#REF!),"")</f>
        <v>#REF!</v>
      </c>
      <c r="S40" s="56" t="e">
        <f>IF(AND(#REF!="Baja",#REF!="Menor"),CONCATENATE("R5C",#REF!),"")</f>
        <v>#REF!</v>
      </c>
      <c r="T40" s="56" t="e">
        <f>IF(AND(#REF!="Baja",#REF!="Menor"),CONCATENATE("R5C",#REF!),"")</f>
        <v>#REF!</v>
      </c>
      <c r="U40" s="57" t="e">
        <f>IF(AND(#REF!="Baja",#REF!="Menor"),CONCATENATE("R5C",#REF!),"")</f>
        <v>#REF!</v>
      </c>
      <c r="V40" s="55" t="e">
        <f>IF(AND(#REF!="Baja",#REF!="Moderado"),CONCATENATE("R5C",#REF!),"")</f>
        <v>#REF!</v>
      </c>
      <c r="W40" s="56" t="e">
        <f>IF(AND(#REF!="Baja",#REF!="Moderado"),CONCATENATE("R5C",#REF!),"")</f>
        <v>#REF!</v>
      </c>
      <c r="X40" s="56" t="e">
        <f>IF(AND(#REF!="Baja",#REF!="Moderado"),CONCATENATE("R5C",#REF!),"")</f>
        <v>#REF!</v>
      </c>
      <c r="Y40" s="56" t="e">
        <f>IF(AND(#REF!="Baja",#REF!="Moderado"),CONCATENATE("R5C",#REF!),"")</f>
        <v>#REF!</v>
      </c>
      <c r="Z40" s="56" t="e">
        <f>IF(AND(#REF!="Baja",#REF!="Moderado"),CONCATENATE("R5C",#REF!),"")</f>
        <v>#REF!</v>
      </c>
      <c r="AA40" s="57" t="e">
        <f>IF(AND(#REF!="Baja",#REF!="Moderado"),CONCATENATE("R5C",#REF!),"")</f>
        <v>#REF!</v>
      </c>
      <c r="AB40" s="40" t="e">
        <f>IF(AND(#REF!="Baja",#REF!="Mayor"),CONCATENATE("R5C",#REF!),"")</f>
        <v>#REF!</v>
      </c>
      <c r="AC40" s="41" t="e">
        <f>IF(AND(#REF!="Baja",#REF!="Mayor"),CONCATENATE("R5C",#REF!),"")</f>
        <v>#REF!</v>
      </c>
      <c r="AD40" s="41" t="e">
        <f>IF(AND(#REF!="Baja",#REF!="Mayor"),CONCATENATE("R5C",#REF!),"")</f>
        <v>#REF!</v>
      </c>
      <c r="AE40" s="41" t="e">
        <f>IF(AND(#REF!="Baja",#REF!="Mayor"),CONCATENATE("R5C",#REF!),"")</f>
        <v>#REF!</v>
      </c>
      <c r="AF40" s="41" t="e">
        <f>IF(AND(#REF!="Baja",#REF!="Mayor"),CONCATENATE("R5C",#REF!),"")</f>
        <v>#REF!</v>
      </c>
      <c r="AG40" s="42" t="e">
        <f>IF(AND(#REF!="Baja",#REF!="Mayor"),CONCATENATE("R5C",#REF!),"")</f>
        <v>#REF!</v>
      </c>
      <c r="AH40" s="43" t="e">
        <f>IF(AND(#REF!="Baja",#REF!="Catastrófico"),CONCATENATE("R5C",#REF!),"")</f>
        <v>#REF!</v>
      </c>
      <c r="AI40" s="44" t="e">
        <f>IF(AND(#REF!="Baja",#REF!="Catastrófico"),CONCATENATE("R5C",#REF!),"")</f>
        <v>#REF!</v>
      </c>
      <c r="AJ40" s="44" t="e">
        <f>IF(AND(#REF!="Baja",#REF!="Catastrófico"),CONCATENATE("R5C",#REF!),"")</f>
        <v>#REF!</v>
      </c>
      <c r="AK40" s="44" t="e">
        <f>IF(AND(#REF!="Baja",#REF!="Catastrófico"),CONCATENATE("R5C",#REF!),"")</f>
        <v>#REF!</v>
      </c>
      <c r="AL40" s="44" t="e">
        <f>IF(AND(#REF!="Baja",#REF!="Catastrófico"),CONCATENATE("R5C",#REF!),"")</f>
        <v>#REF!</v>
      </c>
      <c r="AM40" s="45" t="e">
        <f>IF(AND(#REF!="Baja",#REF!="Catastrófico"),CONCATENATE("R5C",#REF!),"")</f>
        <v>#REF!</v>
      </c>
      <c r="AN40" s="71"/>
      <c r="AO40" s="466"/>
      <c r="AP40" s="467"/>
      <c r="AQ40" s="467"/>
      <c r="AR40" s="467"/>
      <c r="AS40" s="467"/>
      <c r="AT40" s="468"/>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347"/>
      <c r="C41" s="347"/>
      <c r="D41" s="348"/>
      <c r="E41" s="446"/>
      <c r="F41" s="445"/>
      <c r="G41" s="445"/>
      <c r="H41" s="445"/>
      <c r="I41" s="445"/>
      <c r="J41" s="64" t="e">
        <f>IF(AND(#REF!="Baja",#REF!="Leve"),CONCATENATE("R6C",#REF!),"")</f>
        <v>#REF!</v>
      </c>
      <c r="K41" s="65" t="e">
        <f>IF(AND(#REF!="Baja",#REF!="Leve"),CONCATENATE("R6C",#REF!),"")</f>
        <v>#REF!</v>
      </c>
      <c r="L41" s="65" t="e">
        <f>IF(AND(#REF!="Baja",#REF!="Leve"),CONCATENATE("R6C",#REF!),"")</f>
        <v>#REF!</v>
      </c>
      <c r="M41" s="65" t="e">
        <f>IF(AND(#REF!="Baja",#REF!="Leve"),CONCATENATE("R6C",#REF!),"")</f>
        <v>#REF!</v>
      </c>
      <c r="N41" s="65" t="e">
        <f>IF(AND(#REF!="Baja",#REF!="Leve"),CONCATENATE("R6C",#REF!),"")</f>
        <v>#REF!</v>
      </c>
      <c r="O41" s="66" t="e">
        <f>IF(AND(#REF!="Baja",#REF!="Leve"),CONCATENATE("R6C",#REF!),"")</f>
        <v>#REF!</v>
      </c>
      <c r="P41" s="55" t="e">
        <f>IF(AND(#REF!="Baja",#REF!="Menor"),CONCATENATE("R6C",#REF!),"")</f>
        <v>#REF!</v>
      </c>
      <c r="Q41" s="56" t="e">
        <f>IF(AND(#REF!="Baja",#REF!="Menor"),CONCATENATE("R6C",#REF!),"")</f>
        <v>#REF!</v>
      </c>
      <c r="R41" s="56" t="e">
        <f>IF(AND(#REF!="Baja",#REF!="Menor"),CONCATENATE("R6C",#REF!),"")</f>
        <v>#REF!</v>
      </c>
      <c r="S41" s="56" t="e">
        <f>IF(AND(#REF!="Baja",#REF!="Menor"),CONCATENATE("R6C",#REF!),"")</f>
        <v>#REF!</v>
      </c>
      <c r="T41" s="56" t="e">
        <f>IF(AND(#REF!="Baja",#REF!="Menor"),CONCATENATE("R6C",#REF!),"")</f>
        <v>#REF!</v>
      </c>
      <c r="U41" s="57" t="e">
        <f>IF(AND(#REF!="Baja",#REF!="Menor"),CONCATENATE("R6C",#REF!),"")</f>
        <v>#REF!</v>
      </c>
      <c r="V41" s="55" t="e">
        <f>IF(AND(#REF!="Baja",#REF!="Moderado"),CONCATENATE("R6C",#REF!),"")</f>
        <v>#REF!</v>
      </c>
      <c r="W41" s="56" t="e">
        <f>IF(AND(#REF!="Baja",#REF!="Moderado"),CONCATENATE("R6C",#REF!),"")</f>
        <v>#REF!</v>
      </c>
      <c r="X41" s="56" t="e">
        <f>IF(AND(#REF!="Baja",#REF!="Moderado"),CONCATENATE("R6C",#REF!),"")</f>
        <v>#REF!</v>
      </c>
      <c r="Y41" s="56" t="e">
        <f>IF(AND(#REF!="Baja",#REF!="Moderado"),CONCATENATE("R6C",#REF!),"")</f>
        <v>#REF!</v>
      </c>
      <c r="Z41" s="56" t="e">
        <f>IF(AND(#REF!="Baja",#REF!="Moderado"),CONCATENATE("R6C",#REF!),"")</f>
        <v>#REF!</v>
      </c>
      <c r="AA41" s="57" t="e">
        <f>IF(AND(#REF!="Baja",#REF!="Moderado"),CONCATENATE("R6C",#REF!),"")</f>
        <v>#REF!</v>
      </c>
      <c r="AB41" s="40" t="e">
        <f>IF(AND(#REF!="Baja",#REF!="Mayor"),CONCATENATE("R6C",#REF!),"")</f>
        <v>#REF!</v>
      </c>
      <c r="AC41" s="41" t="e">
        <f>IF(AND(#REF!="Baja",#REF!="Mayor"),CONCATENATE("R6C",#REF!),"")</f>
        <v>#REF!</v>
      </c>
      <c r="AD41" s="41" t="e">
        <f>IF(AND(#REF!="Baja",#REF!="Mayor"),CONCATENATE("R6C",#REF!),"")</f>
        <v>#REF!</v>
      </c>
      <c r="AE41" s="41" t="e">
        <f>IF(AND(#REF!="Baja",#REF!="Mayor"),CONCATENATE("R6C",#REF!),"")</f>
        <v>#REF!</v>
      </c>
      <c r="AF41" s="41" t="e">
        <f>IF(AND(#REF!="Baja",#REF!="Mayor"),CONCATENATE("R6C",#REF!),"")</f>
        <v>#REF!</v>
      </c>
      <c r="AG41" s="42" t="e">
        <f>IF(AND(#REF!="Baja",#REF!="Mayor"),CONCATENATE("R6C",#REF!),"")</f>
        <v>#REF!</v>
      </c>
      <c r="AH41" s="43" t="e">
        <f>IF(AND(#REF!="Baja",#REF!="Catastrófico"),CONCATENATE("R6C",#REF!),"")</f>
        <v>#REF!</v>
      </c>
      <c r="AI41" s="44" t="e">
        <f>IF(AND(#REF!="Baja",#REF!="Catastrófico"),CONCATENATE("R6C",#REF!),"")</f>
        <v>#REF!</v>
      </c>
      <c r="AJ41" s="44" t="e">
        <f>IF(AND(#REF!="Baja",#REF!="Catastrófico"),CONCATENATE("R6C",#REF!),"")</f>
        <v>#REF!</v>
      </c>
      <c r="AK41" s="44" t="e">
        <f>IF(AND(#REF!="Baja",#REF!="Catastrófico"),CONCATENATE("R6C",#REF!),"")</f>
        <v>#REF!</v>
      </c>
      <c r="AL41" s="44" t="e">
        <f>IF(AND(#REF!="Baja",#REF!="Catastrófico"),CONCATENATE("R6C",#REF!),"")</f>
        <v>#REF!</v>
      </c>
      <c r="AM41" s="45" t="e">
        <f>IF(AND(#REF!="Baja",#REF!="Catastrófico"),CONCATENATE("R6C",#REF!),"")</f>
        <v>#REF!</v>
      </c>
      <c r="AN41" s="71"/>
      <c r="AO41" s="466"/>
      <c r="AP41" s="467"/>
      <c r="AQ41" s="467"/>
      <c r="AR41" s="467"/>
      <c r="AS41" s="467"/>
      <c r="AT41" s="468"/>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347"/>
      <c r="C42" s="347"/>
      <c r="D42" s="348"/>
      <c r="E42" s="446"/>
      <c r="F42" s="445"/>
      <c r="G42" s="445"/>
      <c r="H42" s="445"/>
      <c r="I42" s="445"/>
      <c r="J42" s="64" t="e">
        <f>IF(AND(#REF!="Baja",#REF!="Leve"),CONCATENATE("R7C",#REF!),"")</f>
        <v>#REF!</v>
      </c>
      <c r="K42" s="65" t="e">
        <f>IF(AND(#REF!="Baja",#REF!="Leve"),CONCATENATE("R7C",#REF!),"")</f>
        <v>#REF!</v>
      </c>
      <c r="L42" s="65" t="e">
        <f>IF(AND(#REF!="Baja",#REF!="Leve"),CONCATENATE("R7C",#REF!),"")</f>
        <v>#REF!</v>
      </c>
      <c r="M42" s="65" t="e">
        <f>IF(AND(#REF!="Baja",#REF!="Leve"),CONCATENATE("R7C",#REF!),"")</f>
        <v>#REF!</v>
      </c>
      <c r="N42" s="65" t="e">
        <f>IF(AND(#REF!="Baja",#REF!="Leve"),CONCATENATE("R7C",#REF!),"")</f>
        <v>#REF!</v>
      </c>
      <c r="O42" s="66" t="e">
        <f>IF(AND(#REF!="Baja",#REF!="Leve"),CONCATENATE("R7C",#REF!),"")</f>
        <v>#REF!</v>
      </c>
      <c r="P42" s="55" t="e">
        <f>IF(AND(#REF!="Baja",#REF!="Menor"),CONCATENATE("R7C",#REF!),"")</f>
        <v>#REF!</v>
      </c>
      <c r="Q42" s="56" t="e">
        <f>IF(AND(#REF!="Baja",#REF!="Menor"),CONCATENATE("R7C",#REF!),"")</f>
        <v>#REF!</v>
      </c>
      <c r="R42" s="56" t="e">
        <f>IF(AND(#REF!="Baja",#REF!="Menor"),CONCATENATE("R7C",#REF!),"")</f>
        <v>#REF!</v>
      </c>
      <c r="S42" s="56" t="e">
        <f>IF(AND(#REF!="Baja",#REF!="Menor"),CONCATENATE("R7C",#REF!),"")</f>
        <v>#REF!</v>
      </c>
      <c r="T42" s="56" t="e">
        <f>IF(AND(#REF!="Baja",#REF!="Menor"),CONCATENATE("R7C",#REF!),"")</f>
        <v>#REF!</v>
      </c>
      <c r="U42" s="57" t="e">
        <f>IF(AND(#REF!="Baja",#REF!="Menor"),CONCATENATE("R7C",#REF!),"")</f>
        <v>#REF!</v>
      </c>
      <c r="V42" s="55" t="e">
        <f>IF(AND(#REF!="Baja",#REF!="Moderado"),CONCATENATE("R7C",#REF!),"")</f>
        <v>#REF!</v>
      </c>
      <c r="W42" s="56" t="e">
        <f>IF(AND(#REF!="Baja",#REF!="Moderado"),CONCATENATE("R7C",#REF!),"")</f>
        <v>#REF!</v>
      </c>
      <c r="X42" s="56" t="e">
        <f>IF(AND(#REF!="Baja",#REF!="Moderado"),CONCATENATE("R7C",#REF!),"")</f>
        <v>#REF!</v>
      </c>
      <c r="Y42" s="56" t="e">
        <f>IF(AND(#REF!="Baja",#REF!="Moderado"),CONCATENATE("R7C",#REF!),"")</f>
        <v>#REF!</v>
      </c>
      <c r="Z42" s="56" t="e">
        <f>IF(AND(#REF!="Baja",#REF!="Moderado"),CONCATENATE("R7C",#REF!),"")</f>
        <v>#REF!</v>
      </c>
      <c r="AA42" s="57" t="e">
        <f>IF(AND(#REF!="Baja",#REF!="Moderado"),CONCATENATE("R7C",#REF!),"")</f>
        <v>#REF!</v>
      </c>
      <c r="AB42" s="40" t="e">
        <f>IF(AND(#REF!="Baja",#REF!="Mayor"),CONCATENATE("R7C",#REF!),"")</f>
        <v>#REF!</v>
      </c>
      <c r="AC42" s="41" t="e">
        <f>IF(AND(#REF!="Baja",#REF!="Mayor"),CONCATENATE("R7C",#REF!),"")</f>
        <v>#REF!</v>
      </c>
      <c r="AD42" s="41" t="e">
        <f>IF(AND(#REF!="Baja",#REF!="Mayor"),CONCATENATE("R7C",#REF!),"")</f>
        <v>#REF!</v>
      </c>
      <c r="AE42" s="41" t="e">
        <f>IF(AND(#REF!="Baja",#REF!="Mayor"),CONCATENATE("R7C",#REF!),"")</f>
        <v>#REF!</v>
      </c>
      <c r="AF42" s="41" t="e">
        <f>IF(AND(#REF!="Baja",#REF!="Mayor"),CONCATENATE("R7C",#REF!),"")</f>
        <v>#REF!</v>
      </c>
      <c r="AG42" s="42" t="e">
        <f>IF(AND(#REF!="Baja",#REF!="Mayor"),CONCATENATE("R7C",#REF!),"")</f>
        <v>#REF!</v>
      </c>
      <c r="AH42" s="43" t="e">
        <f>IF(AND(#REF!="Baja",#REF!="Catastrófico"),CONCATENATE("R7C",#REF!),"")</f>
        <v>#REF!</v>
      </c>
      <c r="AI42" s="44" t="e">
        <f>IF(AND(#REF!="Baja",#REF!="Catastrófico"),CONCATENATE("R7C",#REF!),"")</f>
        <v>#REF!</v>
      </c>
      <c r="AJ42" s="44" t="e">
        <f>IF(AND(#REF!="Baja",#REF!="Catastrófico"),CONCATENATE("R7C",#REF!),"")</f>
        <v>#REF!</v>
      </c>
      <c r="AK42" s="44" t="e">
        <f>IF(AND(#REF!="Baja",#REF!="Catastrófico"),CONCATENATE("R7C",#REF!),"")</f>
        <v>#REF!</v>
      </c>
      <c r="AL42" s="44" t="e">
        <f>IF(AND(#REF!="Baja",#REF!="Catastrófico"),CONCATENATE("R7C",#REF!),"")</f>
        <v>#REF!</v>
      </c>
      <c r="AM42" s="45" t="e">
        <f>IF(AND(#REF!="Baja",#REF!="Catastrófico"),CONCATENATE("R7C",#REF!),"")</f>
        <v>#REF!</v>
      </c>
      <c r="AN42" s="71"/>
      <c r="AO42" s="466"/>
      <c r="AP42" s="467"/>
      <c r="AQ42" s="467"/>
      <c r="AR42" s="467"/>
      <c r="AS42" s="467"/>
      <c r="AT42" s="468"/>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347"/>
      <c r="C43" s="347"/>
      <c r="D43" s="348"/>
      <c r="E43" s="446"/>
      <c r="F43" s="445"/>
      <c r="G43" s="445"/>
      <c r="H43" s="445"/>
      <c r="I43" s="445"/>
      <c r="J43" s="64" t="e">
        <f>IF(AND(#REF!="Baja",#REF!="Leve"),CONCATENATE("R8C",#REF!),"")</f>
        <v>#REF!</v>
      </c>
      <c r="K43" s="65" t="e">
        <f>IF(AND(#REF!="Baja",#REF!="Leve"),CONCATENATE("R8C",#REF!),"")</f>
        <v>#REF!</v>
      </c>
      <c r="L43" s="65" t="e">
        <f>IF(AND(#REF!="Baja",#REF!="Leve"),CONCATENATE("R8C",#REF!),"")</f>
        <v>#REF!</v>
      </c>
      <c r="M43" s="65" t="e">
        <f>IF(AND(#REF!="Baja",#REF!="Leve"),CONCATENATE("R8C",#REF!),"")</f>
        <v>#REF!</v>
      </c>
      <c r="N43" s="65" t="e">
        <f>IF(AND(#REF!="Baja",#REF!="Leve"),CONCATENATE("R8C",#REF!),"")</f>
        <v>#REF!</v>
      </c>
      <c r="O43" s="66" t="e">
        <f>IF(AND(#REF!="Baja",#REF!="Leve"),CONCATENATE("R8C",#REF!),"")</f>
        <v>#REF!</v>
      </c>
      <c r="P43" s="55" t="e">
        <f>IF(AND(#REF!="Baja",#REF!="Menor"),CONCATENATE("R8C",#REF!),"")</f>
        <v>#REF!</v>
      </c>
      <c r="Q43" s="56" t="e">
        <f>IF(AND(#REF!="Baja",#REF!="Menor"),CONCATENATE("R8C",#REF!),"")</f>
        <v>#REF!</v>
      </c>
      <c r="R43" s="56" t="e">
        <f>IF(AND(#REF!="Baja",#REF!="Menor"),CONCATENATE("R8C",#REF!),"")</f>
        <v>#REF!</v>
      </c>
      <c r="S43" s="56" t="e">
        <f>IF(AND(#REF!="Baja",#REF!="Menor"),CONCATENATE("R8C",#REF!),"")</f>
        <v>#REF!</v>
      </c>
      <c r="T43" s="56" t="e">
        <f>IF(AND(#REF!="Baja",#REF!="Menor"),CONCATENATE("R8C",#REF!),"")</f>
        <v>#REF!</v>
      </c>
      <c r="U43" s="57" t="e">
        <f>IF(AND(#REF!="Baja",#REF!="Menor"),CONCATENATE("R8C",#REF!),"")</f>
        <v>#REF!</v>
      </c>
      <c r="V43" s="55" t="e">
        <f>IF(AND(#REF!="Baja",#REF!="Moderado"),CONCATENATE("R8C",#REF!),"")</f>
        <v>#REF!</v>
      </c>
      <c r="W43" s="56" t="e">
        <f>IF(AND(#REF!="Baja",#REF!="Moderado"),CONCATENATE("R8C",#REF!),"")</f>
        <v>#REF!</v>
      </c>
      <c r="X43" s="56" t="e">
        <f>IF(AND(#REF!="Baja",#REF!="Moderado"),CONCATENATE("R8C",#REF!),"")</f>
        <v>#REF!</v>
      </c>
      <c r="Y43" s="56" t="e">
        <f>IF(AND(#REF!="Baja",#REF!="Moderado"),CONCATENATE("R8C",#REF!),"")</f>
        <v>#REF!</v>
      </c>
      <c r="Z43" s="56" t="e">
        <f>IF(AND(#REF!="Baja",#REF!="Moderado"),CONCATENATE("R8C",#REF!),"")</f>
        <v>#REF!</v>
      </c>
      <c r="AA43" s="57" t="e">
        <f>IF(AND(#REF!="Baja",#REF!="Moderado"),CONCATENATE("R8C",#REF!),"")</f>
        <v>#REF!</v>
      </c>
      <c r="AB43" s="40" t="e">
        <f>IF(AND(#REF!="Baja",#REF!="Mayor"),CONCATENATE("R8C",#REF!),"")</f>
        <v>#REF!</v>
      </c>
      <c r="AC43" s="41" t="e">
        <f>IF(AND(#REF!="Baja",#REF!="Mayor"),CONCATENATE("R8C",#REF!),"")</f>
        <v>#REF!</v>
      </c>
      <c r="AD43" s="41" t="e">
        <f>IF(AND(#REF!="Baja",#REF!="Mayor"),CONCATENATE("R8C",#REF!),"")</f>
        <v>#REF!</v>
      </c>
      <c r="AE43" s="41" t="e">
        <f>IF(AND(#REF!="Baja",#REF!="Mayor"),CONCATENATE("R8C",#REF!),"")</f>
        <v>#REF!</v>
      </c>
      <c r="AF43" s="41" t="e">
        <f>IF(AND(#REF!="Baja",#REF!="Mayor"),CONCATENATE("R8C",#REF!),"")</f>
        <v>#REF!</v>
      </c>
      <c r="AG43" s="42" t="e">
        <f>IF(AND(#REF!="Baja",#REF!="Mayor"),CONCATENATE("R8C",#REF!),"")</f>
        <v>#REF!</v>
      </c>
      <c r="AH43" s="43" t="e">
        <f>IF(AND(#REF!="Baja",#REF!="Catastrófico"),CONCATENATE("R8C",#REF!),"")</f>
        <v>#REF!</v>
      </c>
      <c r="AI43" s="44" t="e">
        <f>IF(AND(#REF!="Baja",#REF!="Catastrófico"),CONCATENATE("R8C",#REF!),"")</f>
        <v>#REF!</v>
      </c>
      <c r="AJ43" s="44" t="e">
        <f>IF(AND(#REF!="Baja",#REF!="Catastrófico"),CONCATENATE("R8C",#REF!),"")</f>
        <v>#REF!</v>
      </c>
      <c r="AK43" s="44" t="e">
        <f>IF(AND(#REF!="Baja",#REF!="Catastrófico"),CONCATENATE("R8C",#REF!),"")</f>
        <v>#REF!</v>
      </c>
      <c r="AL43" s="44" t="e">
        <f>IF(AND(#REF!="Baja",#REF!="Catastrófico"),CONCATENATE("R8C",#REF!),"")</f>
        <v>#REF!</v>
      </c>
      <c r="AM43" s="45" t="e">
        <f>IF(AND(#REF!="Baja",#REF!="Catastrófico"),CONCATENATE("R8C",#REF!),"")</f>
        <v>#REF!</v>
      </c>
      <c r="AN43" s="71"/>
      <c r="AO43" s="466"/>
      <c r="AP43" s="467"/>
      <c r="AQ43" s="467"/>
      <c r="AR43" s="467"/>
      <c r="AS43" s="467"/>
      <c r="AT43" s="468"/>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347"/>
      <c r="C44" s="347"/>
      <c r="D44" s="348"/>
      <c r="E44" s="446"/>
      <c r="F44" s="445"/>
      <c r="G44" s="445"/>
      <c r="H44" s="445"/>
      <c r="I44" s="445"/>
      <c r="J44" s="64" t="e">
        <f>IF(AND(#REF!="Baja",#REF!="Leve"),CONCATENATE("R9C",#REF!),"")</f>
        <v>#REF!</v>
      </c>
      <c r="K44" s="65" t="e">
        <f>IF(AND(#REF!="Baja",#REF!="Leve"),CONCATENATE("R9C",#REF!),"")</f>
        <v>#REF!</v>
      </c>
      <c r="L44" s="65" t="e">
        <f>IF(AND(#REF!="Baja",#REF!="Leve"),CONCATENATE("R9C",#REF!),"")</f>
        <v>#REF!</v>
      </c>
      <c r="M44" s="65" t="e">
        <f>IF(AND(#REF!="Baja",#REF!="Leve"),CONCATENATE("R9C",#REF!),"")</f>
        <v>#REF!</v>
      </c>
      <c r="N44" s="65" t="e">
        <f>IF(AND(#REF!="Baja",#REF!="Leve"),CONCATENATE("R9C",#REF!),"")</f>
        <v>#REF!</v>
      </c>
      <c r="O44" s="66" t="e">
        <f>IF(AND(#REF!="Baja",#REF!="Leve"),CONCATENATE("R9C",#REF!),"")</f>
        <v>#REF!</v>
      </c>
      <c r="P44" s="55" t="e">
        <f>IF(AND(#REF!="Baja",#REF!="Menor"),CONCATENATE("R9C",#REF!),"")</f>
        <v>#REF!</v>
      </c>
      <c r="Q44" s="56" t="e">
        <f>IF(AND(#REF!="Baja",#REF!="Menor"),CONCATENATE("R9C",#REF!),"")</f>
        <v>#REF!</v>
      </c>
      <c r="R44" s="56" t="e">
        <f>IF(AND(#REF!="Baja",#REF!="Menor"),CONCATENATE("R9C",#REF!),"")</f>
        <v>#REF!</v>
      </c>
      <c r="S44" s="56" t="e">
        <f>IF(AND(#REF!="Baja",#REF!="Menor"),CONCATENATE("R9C",#REF!),"")</f>
        <v>#REF!</v>
      </c>
      <c r="T44" s="56" t="e">
        <f>IF(AND(#REF!="Baja",#REF!="Menor"),CONCATENATE("R9C",#REF!),"")</f>
        <v>#REF!</v>
      </c>
      <c r="U44" s="57" t="e">
        <f>IF(AND(#REF!="Baja",#REF!="Menor"),CONCATENATE("R9C",#REF!),"")</f>
        <v>#REF!</v>
      </c>
      <c r="V44" s="55" t="e">
        <f>IF(AND(#REF!="Baja",#REF!="Moderado"),CONCATENATE("R9C",#REF!),"")</f>
        <v>#REF!</v>
      </c>
      <c r="W44" s="56" t="e">
        <f>IF(AND(#REF!="Baja",#REF!="Moderado"),CONCATENATE("R9C",#REF!),"")</f>
        <v>#REF!</v>
      </c>
      <c r="X44" s="56" t="e">
        <f>IF(AND(#REF!="Baja",#REF!="Moderado"),CONCATENATE("R9C",#REF!),"")</f>
        <v>#REF!</v>
      </c>
      <c r="Y44" s="56" t="e">
        <f>IF(AND(#REF!="Baja",#REF!="Moderado"),CONCATENATE("R9C",#REF!),"")</f>
        <v>#REF!</v>
      </c>
      <c r="Z44" s="56" t="e">
        <f>IF(AND(#REF!="Baja",#REF!="Moderado"),CONCATENATE("R9C",#REF!),"")</f>
        <v>#REF!</v>
      </c>
      <c r="AA44" s="57" t="e">
        <f>IF(AND(#REF!="Baja",#REF!="Moderado"),CONCATENATE("R9C",#REF!),"")</f>
        <v>#REF!</v>
      </c>
      <c r="AB44" s="40" t="e">
        <f>IF(AND(#REF!="Baja",#REF!="Mayor"),CONCATENATE("R9C",#REF!),"")</f>
        <v>#REF!</v>
      </c>
      <c r="AC44" s="41" t="e">
        <f>IF(AND(#REF!="Baja",#REF!="Mayor"),CONCATENATE("R9C",#REF!),"")</f>
        <v>#REF!</v>
      </c>
      <c r="AD44" s="41" t="e">
        <f>IF(AND(#REF!="Baja",#REF!="Mayor"),CONCATENATE("R9C",#REF!),"")</f>
        <v>#REF!</v>
      </c>
      <c r="AE44" s="41" t="e">
        <f>IF(AND(#REF!="Baja",#REF!="Mayor"),CONCATENATE("R9C",#REF!),"")</f>
        <v>#REF!</v>
      </c>
      <c r="AF44" s="41" t="e">
        <f>IF(AND(#REF!="Baja",#REF!="Mayor"),CONCATENATE("R9C",#REF!),"")</f>
        <v>#REF!</v>
      </c>
      <c r="AG44" s="42" t="e">
        <f>IF(AND(#REF!="Baja",#REF!="Mayor"),CONCATENATE("R9C",#REF!),"")</f>
        <v>#REF!</v>
      </c>
      <c r="AH44" s="43" t="e">
        <f>IF(AND(#REF!="Baja",#REF!="Catastrófico"),CONCATENATE("R9C",#REF!),"")</f>
        <v>#REF!</v>
      </c>
      <c r="AI44" s="44" t="e">
        <f>IF(AND(#REF!="Baja",#REF!="Catastrófico"),CONCATENATE("R9C",#REF!),"")</f>
        <v>#REF!</v>
      </c>
      <c r="AJ44" s="44" t="e">
        <f>IF(AND(#REF!="Baja",#REF!="Catastrófico"),CONCATENATE("R9C",#REF!),"")</f>
        <v>#REF!</v>
      </c>
      <c r="AK44" s="44" t="e">
        <f>IF(AND(#REF!="Baja",#REF!="Catastrófico"),CONCATENATE("R9C",#REF!),"")</f>
        <v>#REF!</v>
      </c>
      <c r="AL44" s="44" t="e">
        <f>IF(AND(#REF!="Baja",#REF!="Catastrófico"),CONCATENATE("R9C",#REF!),"")</f>
        <v>#REF!</v>
      </c>
      <c r="AM44" s="45" t="e">
        <f>IF(AND(#REF!="Baja",#REF!="Catastrófico"),CONCATENATE("R9C",#REF!),"")</f>
        <v>#REF!</v>
      </c>
      <c r="AN44" s="71"/>
      <c r="AO44" s="466"/>
      <c r="AP44" s="467"/>
      <c r="AQ44" s="467"/>
      <c r="AR44" s="467"/>
      <c r="AS44" s="467"/>
      <c r="AT44" s="468"/>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347"/>
      <c r="C45" s="347"/>
      <c r="D45" s="348"/>
      <c r="E45" s="447"/>
      <c r="F45" s="448"/>
      <c r="G45" s="448"/>
      <c r="H45" s="448"/>
      <c r="I45" s="448"/>
      <c r="J45" s="67" t="e">
        <f>IF(AND(#REF!="Baja",#REF!="Leve"),CONCATENATE("R10C",#REF!),"")</f>
        <v>#REF!</v>
      </c>
      <c r="K45" s="68" t="e">
        <f>IF(AND(#REF!="Baja",#REF!="Leve"),CONCATENATE("R10C",#REF!),"")</f>
        <v>#REF!</v>
      </c>
      <c r="L45" s="68" t="e">
        <f>IF(AND(#REF!="Baja",#REF!="Leve"),CONCATENATE("R10C",#REF!),"")</f>
        <v>#REF!</v>
      </c>
      <c r="M45" s="68" t="e">
        <f>IF(AND(#REF!="Baja",#REF!="Leve"),CONCATENATE("R10C",#REF!),"")</f>
        <v>#REF!</v>
      </c>
      <c r="N45" s="68" t="e">
        <f>IF(AND(#REF!="Baja",#REF!="Leve"),CONCATENATE("R10C",#REF!),"")</f>
        <v>#REF!</v>
      </c>
      <c r="O45" s="69" t="e">
        <f>IF(AND(#REF!="Baja",#REF!="Leve"),CONCATENATE("R10C",#REF!),"")</f>
        <v>#REF!</v>
      </c>
      <c r="P45" s="55" t="e">
        <f>IF(AND(#REF!="Baja",#REF!="Menor"),CONCATENATE("R10C",#REF!),"")</f>
        <v>#REF!</v>
      </c>
      <c r="Q45" s="56" t="e">
        <f>IF(AND(#REF!="Baja",#REF!="Menor"),CONCATENATE("R10C",#REF!),"")</f>
        <v>#REF!</v>
      </c>
      <c r="R45" s="56" t="e">
        <f>IF(AND(#REF!="Baja",#REF!="Menor"),CONCATENATE("R10C",#REF!),"")</f>
        <v>#REF!</v>
      </c>
      <c r="S45" s="56" t="e">
        <f>IF(AND(#REF!="Baja",#REF!="Menor"),CONCATENATE("R10C",#REF!),"")</f>
        <v>#REF!</v>
      </c>
      <c r="T45" s="56" t="e">
        <f>IF(AND(#REF!="Baja",#REF!="Menor"),CONCATENATE("R10C",#REF!),"")</f>
        <v>#REF!</v>
      </c>
      <c r="U45" s="57" t="e">
        <f>IF(AND(#REF!="Baja",#REF!="Menor"),CONCATENATE("R10C",#REF!),"")</f>
        <v>#REF!</v>
      </c>
      <c r="V45" s="58" t="e">
        <f>IF(AND(#REF!="Baja",#REF!="Moderado"),CONCATENATE("R10C",#REF!),"")</f>
        <v>#REF!</v>
      </c>
      <c r="W45" s="59" t="e">
        <f>IF(AND(#REF!="Baja",#REF!="Moderado"),CONCATENATE("R10C",#REF!),"")</f>
        <v>#REF!</v>
      </c>
      <c r="X45" s="59" t="e">
        <f>IF(AND(#REF!="Baja",#REF!="Moderado"),CONCATENATE("R10C",#REF!),"")</f>
        <v>#REF!</v>
      </c>
      <c r="Y45" s="59" t="e">
        <f>IF(AND(#REF!="Baja",#REF!="Moderado"),CONCATENATE("R10C",#REF!),"")</f>
        <v>#REF!</v>
      </c>
      <c r="Z45" s="59" t="e">
        <f>IF(AND(#REF!="Baja",#REF!="Moderado"),CONCATENATE("R10C",#REF!),"")</f>
        <v>#REF!</v>
      </c>
      <c r="AA45" s="60" t="e">
        <f>IF(AND(#REF!="Baja",#REF!="Moderado"),CONCATENATE("R10C",#REF!),"")</f>
        <v>#REF!</v>
      </c>
      <c r="AB45" s="46" t="e">
        <f>IF(AND(#REF!="Baja",#REF!="Mayor"),CONCATENATE("R10C",#REF!),"")</f>
        <v>#REF!</v>
      </c>
      <c r="AC45" s="47" t="e">
        <f>IF(AND(#REF!="Baja",#REF!="Mayor"),CONCATENATE("R10C",#REF!),"")</f>
        <v>#REF!</v>
      </c>
      <c r="AD45" s="47" t="e">
        <f>IF(AND(#REF!="Baja",#REF!="Mayor"),CONCATENATE("R10C",#REF!),"")</f>
        <v>#REF!</v>
      </c>
      <c r="AE45" s="47" t="e">
        <f>IF(AND(#REF!="Baja",#REF!="Mayor"),CONCATENATE("R10C",#REF!),"")</f>
        <v>#REF!</v>
      </c>
      <c r="AF45" s="47" t="e">
        <f>IF(AND(#REF!="Baja",#REF!="Mayor"),CONCATENATE("R10C",#REF!),"")</f>
        <v>#REF!</v>
      </c>
      <c r="AG45" s="48" t="e">
        <f>IF(AND(#REF!="Baja",#REF!="Mayor"),CONCATENATE("R10C",#REF!),"")</f>
        <v>#REF!</v>
      </c>
      <c r="AH45" s="49" t="e">
        <f>IF(AND(#REF!="Baja",#REF!="Catastrófico"),CONCATENATE("R10C",#REF!),"")</f>
        <v>#REF!</v>
      </c>
      <c r="AI45" s="50" t="e">
        <f>IF(AND(#REF!="Baja",#REF!="Catastrófico"),CONCATENATE("R10C",#REF!),"")</f>
        <v>#REF!</v>
      </c>
      <c r="AJ45" s="50" t="e">
        <f>IF(AND(#REF!="Baja",#REF!="Catastrófico"),CONCATENATE("R10C",#REF!),"")</f>
        <v>#REF!</v>
      </c>
      <c r="AK45" s="50" t="e">
        <f>IF(AND(#REF!="Baja",#REF!="Catastrófico"),CONCATENATE("R10C",#REF!),"")</f>
        <v>#REF!</v>
      </c>
      <c r="AL45" s="50" t="e">
        <f>IF(AND(#REF!="Baja",#REF!="Catastrófico"),CONCATENATE("R10C",#REF!),"")</f>
        <v>#REF!</v>
      </c>
      <c r="AM45" s="51" t="e">
        <f>IF(AND(#REF!="Baja",#REF!="Catastrófico"),CONCATENATE("R10C",#REF!),"")</f>
        <v>#REF!</v>
      </c>
      <c r="AN45" s="71"/>
      <c r="AO45" s="469"/>
      <c r="AP45" s="470"/>
      <c r="AQ45" s="470"/>
      <c r="AR45" s="470"/>
      <c r="AS45" s="470"/>
      <c r="AT45" s="471"/>
    </row>
    <row r="46" spans="1:80" ht="46.5" customHeight="1" x14ac:dyDescent="0.35">
      <c r="A46" s="71"/>
      <c r="B46" s="347"/>
      <c r="C46" s="347"/>
      <c r="D46" s="348"/>
      <c r="E46" s="442" t="s">
        <v>186</v>
      </c>
      <c r="F46" s="443"/>
      <c r="G46" s="443"/>
      <c r="H46" s="443"/>
      <c r="I46" s="460"/>
      <c r="J46" s="61" t="e">
        <f>IF(AND(#REF!="Muy Baja",#REF!="Leve"),CONCATENATE("R1C",#REF!),"")</f>
        <v>#REF!</v>
      </c>
      <c r="K46" s="62" t="e">
        <f>IF(AND(#REF!="Muy Baja",#REF!="Leve"),CONCATENATE("R1C",#REF!),"")</f>
        <v>#REF!</v>
      </c>
      <c r="L46" s="62" t="e">
        <f>IF(AND(#REF!="Muy Baja",#REF!="Leve"),CONCATENATE("R1C",#REF!),"")</f>
        <v>#REF!</v>
      </c>
      <c r="M46" s="62" t="e">
        <f>IF(AND(#REF!="Muy Baja",#REF!="Leve"),CONCATENATE("R1C",#REF!),"")</f>
        <v>#REF!</v>
      </c>
      <c r="N46" s="62" t="e">
        <f>IF(AND(#REF!="Muy Baja",#REF!="Leve"),CONCATENATE("R1C",#REF!),"")</f>
        <v>#REF!</v>
      </c>
      <c r="O46" s="63" t="e">
        <f>IF(AND(#REF!="Muy Baja",#REF!="Leve"),CONCATENATE("R1C",#REF!),"")</f>
        <v>#REF!</v>
      </c>
      <c r="P46" s="61" t="e">
        <f>IF(AND(#REF!="Muy Baja",#REF!="Menor"),CONCATENATE("R1C",#REF!),"")</f>
        <v>#REF!</v>
      </c>
      <c r="Q46" s="62" t="e">
        <f>IF(AND(#REF!="Muy Baja",#REF!="Menor"),CONCATENATE("R1C",#REF!),"")</f>
        <v>#REF!</v>
      </c>
      <c r="R46" s="62" t="e">
        <f>IF(AND(#REF!="Muy Baja",#REF!="Menor"),CONCATENATE("R1C",#REF!),"")</f>
        <v>#REF!</v>
      </c>
      <c r="S46" s="62" t="e">
        <f>IF(AND(#REF!="Muy Baja",#REF!="Menor"),CONCATENATE("R1C",#REF!),"")</f>
        <v>#REF!</v>
      </c>
      <c r="T46" s="62" t="e">
        <f>IF(AND(#REF!="Muy Baja",#REF!="Menor"),CONCATENATE("R1C",#REF!),"")</f>
        <v>#REF!</v>
      </c>
      <c r="U46" s="63" t="e">
        <f>IF(AND(#REF!="Muy Baja",#REF!="Menor"),CONCATENATE("R1C",#REF!),"")</f>
        <v>#REF!</v>
      </c>
      <c r="V46" s="52" t="e">
        <f>IF(AND(#REF!="Muy Baja",#REF!="Moderado"),CONCATENATE("R1C",#REF!),"")</f>
        <v>#REF!</v>
      </c>
      <c r="W46" s="70" t="e">
        <f>IF(AND(#REF!="Muy Baja",#REF!="Moderado"),CONCATENATE("R1C",#REF!),"")</f>
        <v>#REF!</v>
      </c>
      <c r="X46" s="53" t="e">
        <f>IF(AND(#REF!="Muy Baja",#REF!="Moderado"),CONCATENATE("R1C",#REF!),"")</f>
        <v>#REF!</v>
      </c>
      <c r="Y46" s="53" t="e">
        <f>IF(AND(#REF!="Muy Baja",#REF!="Moderado"),CONCATENATE("R1C",#REF!),"")</f>
        <v>#REF!</v>
      </c>
      <c r="Z46" s="53" t="e">
        <f>IF(AND(#REF!="Muy Baja",#REF!="Moderado"),CONCATENATE("R1C",#REF!),"")</f>
        <v>#REF!</v>
      </c>
      <c r="AA46" s="54" t="e">
        <f>IF(AND(#REF!="Muy Baja",#REF!="Moderado"),CONCATENATE("R1C",#REF!),"")</f>
        <v>#REF!</v>
      </c>
      <c r="AB46" s="34" t="e">
        <f>IF(AND(#REF!="Muy Baja",#REF!="Mayor"),CONCATENATE("R1C",#REF!),"")</f>
        <v>#REF!</v>
      </c>
      <c r="AC46" s="35" t="e">
        <f>IF(AND(#REF!="Muy Baja",#REF!="Mayor"),CONCATENATE("R1C",#REF!),"")</f>
        <v>#REF!</v>
      </c>
      <c r="AD46" s="35" t="e">
        <f>IF(AND(#REF!="Muy Baja",#REF!="Mayor"),CONCATENATE("R1C",#REF!),"")</f>
        <v>#REF!</v>
      </c>
      <c r="AE46" s="35" t="e">
        <f>IF(AND(#REF!="Muy Baja",#REF!="Mayor"),CONCATENATE("R1C",#REF!),"")</f>
        <v>#REF!</v>
      </c>
      <c r="AF46" s="35" t="e">
        <f>IF(AND(#REF!="Muy Baja",#REF!="Mayor"),CONCATENATE("R1C",#REF!),"")</f>
        <v>#REF!</v>
      </c>
      <c r="AG46" s="36" t="e">
        <f>IF(AND(#REF!="Muy Baja",#REF!="Mayor"),CONCATENATE("R1C",#REF!),"")</f>
        <v>#REF!</v>
      </c>
      <c r="AH46" s="37" t="e">
        <f>IF(AND(#REF!="Muy Baja",#REF!="Catastrófico"),CONCATENATE("R1C",#REF!),"")</f>
        <v>#REF!</v>
      </c>
      <c r="AI46" s="38" t="e">
        <f>IF(AND(#REF!="Muy Baja",#REF!="Catastrófico"),CONCATENATE("R1C",#REF!),"")</f>
        <v>#REF!</v>
      </c>
      <c r="AJ46" s="38" t="e">
        <f>IF(AND(#REF!="Muy Baja",#REF!="Catastrófico"),CONCATENATE("R1C",#REF!),"")</f>
        <v>#REF!</v>
      </c>
      <c r="AK46" s="38" t="e">
        <f>IF(AND(#REF!="Muy Baja",#REF!="Catastrófico"),CONCATENATE("R1C",#REF!),"")</f>
        <v>#REF!</v>
      </c>
      <c r="AL46" s="38" t="e">
        <f>IF(AND(#REF!="Muy Baja",#REF!="Catastrófico"),CONCATENATE("R1C",#REF!),"")</f>
        <v>#REF!</v>
      </c>
      <c r="AM46" s="39" t="e">
        <f>IF(AND(#REF!="Muy Baja",#REF!="Catastrófico"),CONCATENATE("R1C",#REF!),"")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347"/>
      <c r="C47" s="347"/>
      <c r="D47" s="348"/>
      <c r="E47" s="444"/>
      <c r="F47" s="445"/>
      <c r="G47" s="445"/>
      <c r="H47" s="445"/>
      <c r="I47" s="461"/>
      <c r="J47" s="64" t="e">
        <f>IF(AND(#REF!="Muy Baja",#REF!="Leve"),CONCATENATE("R2C",#REF!),"")</f>
        <v>#REF!</v>
      </c>
      <c r="K47" s="65" t="e">
        <f>IF(AND(#REF!="Muy Baja",#REF!="Leve"),CONCATENATE("R2C",#REF!),"")</f>
        <v>#REF!</v>
      </c>
      <c r="L47" s="65" t="e">
        <f>IF(AND(#REF!="Muy Baja",#REF!="Leve"),CONCATENATE("R2C",#REF!),"")</f>
        <v>#REF!</v>
      </c>
      <c r="M47" s="65" t="e">
        <f>IF(AND(#REF!="Muy Baja",#REF!="Leve"),CONCATENATE("R2C",#REF!),"")</f>
        <v>#REF!</v>
      </c>
      <c r="N47" s="65" t="e">
        <f>IF(AND(#REF!="Muy Baja",#REF!="Leve"),CONCATENATE("R2C",#REF!),"")</f>
        <v>#REF!</v>
      </c>
      <c r="O47" s="66" t="e">
        <f>IF(AND(#REF!="Muy Baja",#REF!="Leve"),CONCATENATE("R2C",#REF!),"")</f>
        <v>#REF!</v>
      </c>
      <c r="P47" s="64" t="e">
        <f>IF(AND(#REF!="Muy Baja",#REF!="Menor"),CONCATENATE("R2C",#REF!),"")</f>
        <v>#REF!</v>
      </c>
      <c r="Q47" s="65" t="e">
        <f>IF(AND(#REF!="Muy Baja",#REF!="Menor"),CONCATENATE("R2C",#REF!),"")</f>
        <v>#REF!</v>
      </c>
      <c r="R47" s="65" t="e">
        <f>IF(AND(#REF!="Muy Baja",#REF!="Menor"),CONCATENATE("R2C",#REF!),"")</f>
        <v>#REF!</v>
      </c>
      <c r="S47" s="65" t="e">
        <f>IF(AND(#REF!="Muy Baja",#REF!="Menor"),CONCATENATE("R2C",#REF!),"")</f>
        <v>#REF!</v>
      </c>
      <c r="T47" s="65" t="e">
        <f>IF(AND(#REF!="Muy Baja",#REF!="Menor"),CONCATENATE("R2C",#REF!),"")</f>
        <v>#REF!</v>
      </c>
      <c r="U47" s="66" t="e">
        <f>IF(AND(#REF!="Muy Baja",#REF!="Menor"),CONCATENATE("R2C",#REF!),"")</f>
        <v>#REF!</v>
      </c>
      <c r="V47" s="55" t="e">
        <f>IF(AND(#REF!="Muy Baja",#REF!="Moderado"),CONCATENATE("R2C",#REF!),"")</f>
        <v>#REF!</v>
      </c>
      <c r="W47" s="56" t="e">
        <f>IF(AND(#REF!="Muy Baja",#REF!="Moderado"),CONCATENATE("R2C",#REF!),"")</f>
        <v>#REF!</v>
      </c>
      <c r="X47" s="56" t="e">
        <f>IF(AND(#REF!="Muy Baja",#REF!="Moderado"),CONCATENATE("R2C",#REF!),"")</f>
        <v>#REF!</v>
      </c>
      <c r="Y47" s="56" t="e">
        <f>IF(AND(#REF!="Muy Baja",#REF!="Moderado"),CONCATENATE("R2C",#REF!),"")</f>
        <v>#REF!</v>
      </c>
      <c r="Z47" s="56" t="e">
        <f>IF(AND(#REF!="Muy Baja",#REF!="Moderado"),CONCATENATE("R2C",#REF!),"")</f>
        <v>#REF!</v>
      </c>
      <c r="AA47" s="57" t="e">
        <f>IF(AND(#REF!="Muy Baja",#REF!="Moderado"),CONCATENATE("R2C",#REF!),"")</f>
        <v>#REF!</v>
      </c>
      <c r="AB47" s="40" t="e">
        <f>IF(AND(#REF!="Muy Baja",#REF!="Mayor"),CONCATENATE("R2C",#REF!),"")</f>
        <v>#REF!</v>
      </c>
      <c r="AC47" s="41" t="e">
        <f>IF(AND(#REF!="Muy Baja",#REF!="Mayor"),CONCATENATE("R2C",#REF!),"")</f>
        <v>#REF!</v>
      </c>
      <c r="AD47" s="41" t="e">
        <f>IF(AND(#REF!="Muy Baja",#REF!="Mayor"),CONCATENATE("R2C",#REF!),"")</f>
        <v>#REF!</v>
      </c>
      <c r="AE47" s="41" t="e">
        <f>IF(AND(#REF!="Muy Baja",#REF!="Mayor"),CONCATENATE("R2C",#REF!),"")</f>
        <v>#REF!</v>
      </c>
      <c r="AF47" s="41" t="e">
        <f>IF(AND(#REF!="Muy Baja",#REF!="Mayor"),CONCATENATE("R2C",#REF!),"")</f>
        <v>#REF!</v>
      </c>
      <c r="AG47" s="42" t="e">
        <f>IF(AND(#REF!="Muy Baja",#REF!="Mayor"),CONCATENATE("R2C",#REF!),"")</f>
        <v>#REF!</v>
      </c>
      <c r="AH47" s="43" t="e">
        <f>IF(AND(#REF!="Muy Baja",#REF!="Catastrófico"),CONCATENATE("R2C",#REF!),"")</f>
        <v>#REF!</v>
      </c>
      <c r="AI47" s="44" t="e">
        <f>IF(AND(#REF!="Muy Baja",#REF!="Catastrófico"),CONCATENATE("R2C",#REF!),"")</f>
        <v>#REF!</v>
      </c>
      <c r="AJ47" s="44" t="e">
        <f>IF(AND(#REF!="Muy Baja",#REF!="Catastrófico"),CONCATENATE("R2C",#REF!),"")</f>
        <v>#REF!</v>
      </c>
      <c r="AK47" s="44" t="e">
        <f>IF(AND(#REF!="Muy Baja",#REF!="Catastrófico"),CONCATENATE("R2C",#REF!),"")</f>
        <v>#REF!</v>
      </c>
      <c r="AL47" s="44" t="e">
        <f>IF(AND(#REF!="Muy Baja",#REF!="Catastrófico"),CONCATENATE("R2C",#REF!),"")</f>
        <v>#REF!</v>
      </c>
      <c r="AM47" s="45" t="e">
        <f>IF(AND(#REF!="Muy Baja",#REF!="Catastrófico"),CONCATENATE("R2C",#REF!),"")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347"/>
      <c r="C48" s="347"/>
      <c r="D48" s="348"/>
      <c r="E48" s="444"/>
      <c r="F48" s="445"/>
      <c r="G48" s="445"/>
      <c r="H48" s="445"/>
      <c r="I48" s="461"/>
      <c r="J48" s="64" t="e">
        <f>IF(AND(#REF!="Muy Baja",#REF!="Leve"),CONCATENATE("R3C",#REF!),"")</f>
        <v>#REF!</v>
      </c>
      <c r="K48" s="65" t="e">
        <f>IF(AND(#REF!="Muy Baja",#REF!="Leve"),CONCATENATE("R3C",#REF!),"")</f>
        <v>#REF!</v>
      </c>
      <c r="L48" s="65" t="e">
        <f>IF(AND(#REF!="Muy Baja",#REF!="Leve"),CONCATENATE("R3C",#REF!),"")</f>
        <v>#REF!</v>
      </c>
      <c r="M48" s="65" t="e">
        <f>IF(AND(#REF!="Muy Baja",#REF!="Leve"),CONCATENATE("R3C",#REF!),"")</f>
        <v>#REF!</v>
      </c>
      <c r="N48" s="65" t="e">
        <f>IF(AND(#REF!="Muy Baja",#REF!="Leve"),CONCATENATE("R3C",#REF!),"")</f>
        <v>#REF!</v>
      </c>
      <c r="O48" s="66" t="e">
        <f>IF(AND(#REF!="Muy Baja",#REF!="Leve"),CONCATENATE("R3C",#REF!),"")</f>
        <v>#REF!</v>
      </c>
      <c r="P48" s="64" t="e">
        <f>IF(AND(#REF!="Muy Baja",#REF!="Menor"),CONCATENATE("R3C",#REF!),"")</f>
        <v>#REF!</v>
      </c>
      <c r="Q48" s="65" t="e">
        <f>IF(AND(#REF!="Muy Baja",#REF!="Menor"),CONCATENATE("R3C",#REF!),"")</f>
        <v>#REF!</v>
      </c>
      <c r="R48" s="65" t="e">
        <f>IF(AND(#REF!="Muy Baja",#REF!="Menor"),CONCATENATE("R3C",#REF!),"")</f>
        <v>#REF!</v>
      </c>
      <c r="S48" s="65" t="e">
        <f>IF(AND(#REF!="Muy Baja",#REF!="Menor"),CONCATENATE("R3C",#REF!),"")</f>
        <v>#REF!</v>
      </c>
      <c r="T48" s="65" t="e">
        <f>IF(AND(#REF!="Muy Baja",#REF!="Menor"),CONCATENATE("R3C",#REF!),"")</f>
        <v>#REF!</v>
      </c>
      <c r="U48" s="66" t="e">
        <f>IF(AND(#REF!="Muy Baja",#REF!="Menor"),CONCATENATE("R3C",#REF!),"")</f>
        <v>#REF!</v>
      </c>
      <c r="V48" s="55" t="e">
        <f>IF(AND(#REF!="Muy Baja",#REF!="Moderado"),CONCATENATE("R3C",#REF!),"")</f>
        <v>#REF!</v>
      </c>
      <c r="W48" s="56" t="e">
        <f>IF(AND(#REF!="Muy Baja",#REF!="Moderado"),CONCATENATE("R3C",#REF!),"")</f>
        <v>#REF!</v>
      </c>
      <c r="X48" s="56" t="e">
        <f>IF(AND(#REF!="Muy Baja",#REF!="Moderado"),CONCATENATE("R3C",#REF!),"")</f>
        <v>#REF!</v>
      </c>
      <c r="Y48" s="56" t="e">
        <f>IF(AND(#REF!="Muy Baja",#REF!="Moderado"),CONCATENATE("R3C",#REF!),"")</f>
        <v>#REF!</v>
      </c>
      <c r="Z48" s="56" t="e">
        <f>IF(AND(#REF!="Muy Baja",#REF!="Moderado"),CONCATENATE("R3C",#REF!),"")</f>
        <v>#REF!</v>
      </c>
      <c r="AA48" s="57" t="e">
        <f>IF(AND(#REF!="Muy Baja",#REF!="Moderado"),CONCATENATE("R3C",#REF!),"")</f>
        <v>#REF!</v>
      </c>
      <c r="AB48" s="40" t="e">
        <f>IF(AND(#REF!="Muy Baja",#REF!="Mayor"),CONCATENATE("R3C",#REF!),"")</f>
        <v>#REF!</v>
      </c>
      <c r="AC48" s="41" t="e">
        <f>IF(AND(#REF!="Muy Baja",#REF!="Mayor"),CONCATENATE("R3C",#REF!),"")</f>
        <v>#REF!</v>
      </c>
      <c r="AD48" s="41" t="e">
        <f>IF(AND(#REF!="Muy Baja",#REF!="Mayor"),CONCATENATE("R3C",#REF!),"")</f>
        <v>#REF!</v>
      </c>
      <c r="AE48" s="41" t="e">
        <f>IF(AND(#REF!="Muy Baja",#REF!="Mayor"),CONCATENATE("R3C",#REF!),"")</f>
        <v>#REF!</v>
      </c>
      <c r="AF48" s="41" t="e">
        <f>IF(AND(#REF!="Muy Baja",#REF!="Mayor"),CONCATENATE("R3C",#REF!),"")</f>
        <v>#REF!</v>
      </c>
      <c r="AG48" s="42" t="e">
        <f>IF(AND(#REF!="Muy Baja",#REF!="Mayor"),CONCATENATE("R3C",#REF!),"")</f>
        <v>#REF!</v>
      </c>
      <c r="AH48" s="43" t="e">
        <f>IF(AND(#REF!="Muy Baja",#REF!="Catastrófico"),CONCATENATE("R3C",#REF!),"")</f>
        <v>#REF!</v>
      </c>
      <c r="AI48" s="44" t="e">
        <f>IF(AND(#REF!="Muy Baja",#REF!="Catastrófico"),CONCATENATE("R3C",#REF!),"")</f>
        <v>#REF!</v>
      </c>
      <c r="AJ48" s="44" t="e">
        <f>IF(AND(#REF!="Muy Baja",#REF!="Catastrófico"),CONCATENATE("R3C",#REF!),"")</f>
        <v>#REF!</v>
      </c>
      <c r="AK48" s="44" t="e">
        <f>IF(AND(#REF!="Muy Baja",#REF!="Catastrófico"),CONCATENATE("R3C",#REF!),"")</f>
        <v>#REF!</v>
      </c>
      <c r="AL48" s="44" t="e">
        <f>IF(AND(#REF!="Muy Baja",#REF!="Catastrófico"),CONCATENATE("R3C",#REF!),"")</f>
        <v>#REF!</v>
      </c>
      <c r="AM48" s="45" t="e">
        <f>IF(AND(#REF!="Muy Baja",#REF!="Catastrófico"),CONCATENATE("R3C",#REF!),"")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347"/>
      <c r="C49" s="347"/>
      <c r="D49" s="348"/>
      <c r="E49" s="446"/>
      <c r="F49" s="445"/>
      <c r="G49" s="445"/>
      <c r="H49" s="445"/>
      <c r="I49" s="461"/>
      <c r="J49" s="64" t="e">
        <f>IF(AND(#REF!="Muy Baja",#REF!="Leve"),CONCATENATE("R4C",#REF!),"")</f>
        <v>#REF!</v>
      </c>
      <c r="K49" s="65" t="e">
        <f>IF(AND(#REF!="Muy Baja",#REF!="Leve"),CONCATENATE("R4C",#REF!),"")</f>
        <v>#REF!</v>
      </c>
      <c r="L49" s="65" t="e">
        <f>IF(AND(#REF!="Muy Baja",#REF!="Leve"),CONCATENATE("R4C",#REF!),"")</f>
        <v>#REF!</v>
      </c>
      <c r="M49" s="65" t="e">
        <f>IF(AND(#REF!="Muy Baja",#REF!="Leve"),CONCATENATE("R4C",#REF!),"")</f>
        <v>#REF!</v>
      </c>
      <c r="N49" s="65" t="e">
        <f>IF(AND(#REF!="Muy Baja",#REF!="Leve"),CONCATENATE("R4C",#REF!),"")</f>
        <v>#REF!</v>
      </c>
      <c r="O49" s="66" t="e">
        <f>IF(AND(#REF!="Muy Baja",#REF!="Leve"),CONCATENATE("R4C",#REF!),"")</f>
        <v>#REF!</v>
      </c>
      <c r="P49" s="64" t="e">
        <f>IF(AND(#REF!="Muy Baja",#REF!="Menor"),CONCATENATE("R4C",#REF!),"")</f>
        <v>#REF!</v>
      </c>
      <c r="Q49" s="65" t="e">
        <f>IF(AND(#REF!="Muy Baja",#REF!="Menor"),CONCATENATE("R4C",#REF!),"")</f>
        <v>#REF!</v>
      </c>
      <c r="R49" s="65" t="e">
        <f>IF(AND(#REF!="Muy Baja",#REF!="Menor"),CONCATENATE("R4C",#REF!),"")</f>
        <v>#REF!</v>
      </c>
      <c r="S49" s="65" t="e">
        <f>IF(AND(#REF!="Muy Baja",#REF!="Menor"),CONCATENATE("R4C",#REF!),"")</f>
        <v>#REF!</v>
      </c>
      <c r="T49" s="65" t="e">
        <f>IF(AND(#REF!="Muy Baja",#REF!="Menor"),CONCATENATE("R4C",#REF!),"")</f>
        <v>#REF!</v>
      </c>
      <c r="U49" s="66" t="e">
        <f>IF(AND(#REF!="Muy Baja",#REF!="Menor"),CONCATENATE("R4C",#REF!),"")</f>
        <v>#REF!</v>
      </c>
      <c r="V49" s="55" t="e">
        <f>IF(AND(#REF!="Muy Baja",#REF!="Moderado"),CONCATENATE("R4C",#REF!),"")</f>
        <v>#REF!</v>
      </c>
      <c r="W49" s="56" t="e">
        <f>IF(AND(#REF!="Muy Baja",#REF!="Moderado"),CONCATENATE("R4C",#REF!),"")</f>
        <v>#REF!</v>
      </c>
      <c r="X49" s="56" t="e">
        <f>IF(AND(#REF!="Muy Baja",#REF!="Moderado"),CONCATENATE("R4C",#REF!),"")</f>
        <v>#REF!</v>
      </c>
      <c r="Y49" s="56" t="e">
        <f>IF(AND(#REF!="Muy Baja",#REF!="Moderado"),CONCATENATE("R4C",#REF!),"")</f>
        <v>#REF!</v>
      </c>
      <c r="Z49" s="56" t="e">
        <f>IF(AND(#REF!="Muy Baja",#REF!="Moderado"),CONCATENATE("R4C",#REF!),"")</f>
        <v>#REF!</v>
      </c>
      <c r="AA49" s="57" t="e">
        <f>IF(AND(#REF!="Muy Baja",#REF!="Moderado"),CONCATENATE("R4C",#REF!),"")</f>
        <v>#REF!</v>
      </c>
      <c r="AB49" s="40" t="e">
        <f>IF(AND(#REF!="Muy Baja",#REF!="Mayor"),CONCATENATE("R4C",#REF!),"")</f>
        <v>#REF!</v>
      </c>
      <c r="AC49" s="41" t="e">
        <f>IF(AND(#REF!="Muy Baja",#REF!="Mayor"),CONCATENATE("R4C",#REF!),"")</f>
        <v>#REF!</v>
      </c>
      <c r="AD49" s="41" t="e">
        <f>IF(AND(#REF!="Muy Baja",#REF!="Mayor"),CONCATENATE("R4C",#REF!),"")</f>
        <v>#REF!</v>
      </c>
      <c r="AE49" s="41" t="e">
        <f>IF(AND(#REF!="Muy Baja",#REF!="Mayor"),CONCATENATE("R4C",#REF!),"")</f>
        <v>#REF!</v>
      </c>
      <c r="AF49" s="41" t="e">
        <f>IF(AND(#REF!="Muy Baja",#REF!="Mayor"),CONCATENATE("R4C",#REF!),"")</f>
        <v>#REF!</v>
      </c>
      <c r="AG49" s="42" t="e">
        <f>IF(AND(#REF!="Muy Baja",#REF!="Mayor"),CONCATENATE("R4C",#REF!),"")</f>
        <v>#REF!</v>
      </c>
      <c r="AH49" s="43" t="e">
        <f>IF(AND(#REF!="Muy Baja",#REF!="Catastrófico"),CONCATENATE("R4C",#REF!),"")</f>
        <v>#REF!</v>
      </c>
      <c r="AI49" s="44" t="e">
        <f>IF(AND(#REF!="Muy Baja",#REF!="Catastrófico"),CONCATENATE("R4C",#REF!),"")</f>
        <v>#REF!</v>
      </c>
      <c r="AJ49" s="44" t="e">
        <f>IF(AND(#REF!="Muy Baja",#REF!="Catastrófico"),CONCATENATE("R4C",#REF!),"")</f>
        <v>#REF!</v>
      </c>
      <c r="AK49" s="44" t="e">
        <f>IF(AND(#REF!="Muy Baja",#REF!="Catastrófico"),CONCATENATE("R4C",#REF!),"")</f>
        <v>#REF!</v>
      </c>
      <c r="AL49" s="44" t="e">
        <f>IF(AND(#REF!="Muy Baja",#REF!="Catastrófico"),CONCATENATE("R4C",#REF!),"")</f>
        <v>#REF!</v>
      </c>
      <c r="AM49" s="45" t="e">
        <f>IF(AND(#REF!="Muy Baja",#REF!="Catastrófico"),CONCATENATE("R4C",#REF!),"")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347"/>
      <c r="C50" s="347"/>
      <c r="D50" s="348"/>
      <c r="E50" s="446"/>
      <c r="F50" s="445"/>
      <c r="G50" s="445"/>
      <c r="H50" s="445"/>
      <c r="I50" s="461"/>
      <c r="J50" s="64" t="e">
        <f>IF(AND(#REF!="Muy Baja",#REF!="Leve"),CONCATENATE("R5C",#REF!),"")</f>
        <v>#REF!</v>
      </c>
      <c r="K50" s="65" t="e">
        <f>IF(AND(#REF!="Muy Baja",#REF!="Leve"),CONCATENATE("R5C",#REF!),"")</f>
        <v>#REF!</v>
      </c>
      <c r="L50" s="65" t="e">
        <f>IF(AND(#REF!="Muy Baja",#REF!="Leve"),CONCATENATE("R5C",#REF!),"")</f>
        <v>#REF!</v>
      </c>
      <c r="M50" s="65" t="e">
        <f>IF(AND(#REF!="Muy Baja",#REF!="Leve"),CONCATENATE("R5C",#REF!),"")</f>
        <v>#REF!</v>
      </c>
      <c r="N50" s="65" t="e">
        <f>IF(AND(#REF!="Muy Baja",#REF!="Leve"),CONCATENATE("R5C",#REF!),"")</f>
        <v>#REF!</v>
      </c>
      <c r="O50" s="66" t="e">
        <f>IF(AND(#REF!="Muy Baja",#REF!="Leve"),CONCATENATE("R5C",#REF!),"")</f>
        <v>#REF!</v>
      </c>
      <c r="P50" s="64" t="e">
        <f>IF(AND(#REF!="Muy Baja",#REF!="Menor"),CONCATENATE("R5C",#REF!),"")</f>
        <v>#REF!</v>
      </c>
      <c r="Q50" s="65" t="e">
        <f>IF(AND(#REF!="Muy Baja",#REF!="Menor"),CONCATENATE("R5C",#REF!),"")</f>
        <v>#REF!</v>
      </c>
      <c r="R50" s="65" t="e">
        <f>IF(AND(#REF!="Muy Baja",#REF!="Menor"),CONCATENATE("R5C",#REF!),"")</f>
        <v>#REF!</v>
      </c>
      <c r="S50" s="65" t="e">
        <f>IF(AND(#REF!="Muy Baja",#REF!="Menor"),CONCATENATE("R5C",#REF!),"")</f>
        <v>#REF!</v>
      </c>
      <c r="T50" s="65" t="e">
        <f>IF(AND(#REF!="Muy Baja",#REF!="Menor"),CONCATENATE("R5C",#REF!),"")</f>
        <v>#REF!</v>
      </c>
      <c r="U50" s="66" t="e">
        <f>IF(AND(#REF!="Muy Baja",#REF!="Menor"),CONCATENATE("R5C",#REF!),"")</f>
        <v>#REF!</v>
      </c>
      <c r="V50" s="55" t="e">
        <f>IF(AND(#REF!="Muy Baja",#REF!="Moderado"),CONCATENATE("R5C",#REF!),"")</f>
        <v>#REF!</v>
      </c>
      <c r="W50" s="56" t="e">
        <f>IF(AND(#REF!="Muy Baja",#REF!="Moderado"),CONCATENATE("R5C",#REF!),"")</f>
        <v>#REF!</v>
      </c>
      <c r="X50" s="56" t="e">
        <f>IF(AND(#REF!="Muy Baja",#REF!="Moderado"),CONCATENATE("R5C",#REF!),"")</f>
        <v>#REF!</v>
      </c>
      <c r="Y50" s="56" t="e">
        <f>IF(AND(#REF!="Muy Baja",#REF!="Moderado"),CONCATENATE("R5C",#REF!),"")</f>
        <v>#REF!</v>
      </c>
      <c r="Z50" s="56" t="e">
        <f>IF(AND(#REF!="Muy Baja",#REF!="Moderado"),CONCATENATE("R5C",#REF!),"")</f>
        <v>#REF!</v>
      </c>
      <c r="AA50" s="57" t="e">
        <f>IF(AND(#REF!="Muy Baja",#REF!="Moderado"),CONCATENATE("R5C",#REF!),"")</f>
        <v>#REF!</v>
      </c>
      <c r="AB50" s="40" t="e">
        <f>IF(AND(#REF!="Muy Baja",#REF!="Mayor"),CONCATENATE("R5C",#REF!),"")</f>
        <v>#REF!</v>
      </c>
      <c r="AC50" s="41" t="e">
        <f>IF(AND(#REF!="Muy Baja",#REF!="Mayor"),CONCATENATE("R5C",#REF!),"")</f>
        <v>#REF!</v>
      </c>
      <c r="AD50" s="41" t="e">
        <f>IF(AND(#REF!="Muy Baja",#REF!="Mayor"),CONCATENATE("R5C",#REF!),"")</f>
        <v>#REF!</v>
      </c>
      <c r="AE50" s="41" t="e">
        <f>IF(AND(#REF!="Muy Baja",#REF!="Mayor"),CONCATENATE("R5C",#REF!),"")</f>
        <v>#REF!</v>
      </c>
      <c r="AF50" s="41" t="e">
        <f>IF(AND(#REF!="Muy Baja",#REF!="Mayor"),CONCATENATE("R5C",#REF!),"")</f>
        <v>#REF!</v>
      </c>
      <c r="AG50" s="42" t="e">
        <f>IF(AND(#REF!="Muy Baja",#REF!="Mayor"),CONCATENATE("R5C",#REF!),"")</f>
        <v>#REF!</v>
      </c>
      <c r="AH50" s="43" t="e">
        <f>IF(AND(#REF!="Muy Baja",#REF!="Catastrófico"),CONCATENATE("R5C",#REF!),"")</f>
        <v>#REF!</v>
      </c>
      <c r="AI50" s="44" t="e">
        <f>IF(AND(#REF!="Muy Baja",#REF!="Catastrófico"),CONCATENATE("R5C",#REF!),"")</f>
        <v>#REF!</v>
      </c>
      <c r="AJ50" s="44" t="e">
        <f>IF(AND(#REF!="Muy Baja",#REF!="Catastrófico"),CONCATENATE("R5C",#REF!),"")</f>
        <v>#REF!</v>
      </c>
      <c r="AK50" s="44" t="e">
        <f>IF(AND(#REF!="Muy Baja",#REF!="Catastrófico"),CONCATENATE("R5C",#REF!),"")</f>
        <v>#REF!</v>
      </c>
      <c r="AL50" s="44" t="e">
        <f>IF(AND(#REF!="Muy Baja",#REF!="Catastrófico"),CONCATENATE("R5C",#REF!),"")</f>
        <v>#REF!</v>
      </c>
      <c r="AM50" s="45" t="e">
        <f>IF(AND(#REF!="Muy Baja",#REF!="Catastrófico"),CONCATENATE("R5C",#REF!),"")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347"/>
      <c r="C51" s="347"/>
      <c r="D51" s="348"/>
      <c r="E51" s="446"/>
      <c r="F51" s="445"/>
      <c r="G51" s="445"/>
      <c r="H51" s="445"/>
      <c r="I51" s="461"/>
      <c r="J51" s="64" t="e">
        <f>IF(AND(#REF!="Muy Baja",#REF!="Leve"),CONCATENATE("R6C",#REF!),"")</f>
        <v>#REF!</v>
      </c>
      <c r="K51" s="65" t="e">
        <f>IF(AND(#REF!="Muy Baja",#REF!="Leve"),CONCATENATE("R6C",#REF!),"")</f>
        <v>#REF!</v>
      </c>
      <c r="L51" s="65" t="e">
        <f>IF(AND(#REF!="Muy Baja",#REF!="Leve"),CONCATENATE("R6C",#REF!),"")</f>
        <v>#REF!</v>
      </c>
      <c r="M51" s="65" t="e">
        <f>IF(AND(#REF!="Muy Baja",#REF!="Leve"),CONCATENATE("R6C",#REF!),"")</f>
        <v>#REF!</v>
      </c>
      <c r="N51" s="65" t="e">
        <f>IF(AND(#REF!="Muy Baja",#REF!="Leve"),CONCATENATE("R6C",#REF!),"")</f>
        <v>#REF!</v>
      </c>
      <c r="O51" s="66" t="e">
        <f>IF(AND(#REF!="Muy Baja",#REF!="Leve"),CONCATENATE("R6C",#REF!),"")</f>
        <v>#REF!</v>
      </c>
      <c r="P51" s="64" t="e">
        <f>IF(AND(#REF!="Muy Baja",#REF!="Menor"),CONCATENATE("R6C",#REF!),"")</f>
        <v>#REF!</v>
      </c>
      <c r="Q51" s="65" t="e">
        <f>IF(AND(#REF!="Muy Baja",#REF!="Menor"),CONCATENATE("R6C",#REF!),"")</f>
        <v>#REF!</v>
      </c>
      <c r="R51" s="65" t="e">
        <f>IF(AND(#REF!="Muy Baja",#REF!="Menor"),CONCATENATE("R6C",#REF!),"")</f>
        <v>#REF!</v>
      </c>
      <c r="S51" s="65" t="e">
        <f>IF(AND(#REF!="Muy Baja",#REF!="Menor"),CONCATENATE("R6C",#REF!),"")</f>
        <v>#REF!</v>
      </c>
      <c r="T51" s="65" t="e">
        <f>IF(AND(#REF!="Muy Baja",#REF!="Menor"),CONCATENATE("R6C",#REF!),"")</f>
        <v>#REF!</v>
      </c>
      <c r="U51" s="66" t="e">
        <f>IF(AND(#REF!="Muy Baja",#REF!="Menor"),CONCATENATE("R6C",#REF!),"")</f>
        <v>#REF!</v>
      </c>
      <c r="V51" s="55" t="e">
        <f>IF(AND(#REF!="Muy Baja",#REF!="Moderado"),CONCATENATE("R6C",#REF!),"")</f>
        <v>#REF!</v>
      </c>
      <c r="W51" s="56" t="e">
        <f>IF(AND(#REF!="Muy Baja",#REF!="Moderado"),CONCATENATE("R6C",#REF!),"")</f>
        <v>#REF!</v>
      </c>
      <c r="X51" s="56" t="e">
        <f>IF(AND(#REF!="Muy Baja",#REF!="Moderado"),CONCATENATE("R6C",#REF!),"")</f>
        <v>#REF!</v>
      </c>
      <c r="Y51" s="56" t="e">
        <f>IF(AND(#REF!="Muy Baja",#REF!="Moderado"),CONCATENATE("R6C",#REF!),"")</f>
        <v>#REF!</v>
      </c>
      <c r="Z51" s="56" t="e">
        <f>IF(AND(#REF!="Muy Baja",#REF!="Moderado"),CONCATENATE("R6C",#REF!),"")</f>
        <v>#REF!</v>
      </c>
      <c r="AA51" s="57" t="e">
        <f>IF(AND(#REF!="Muy Baja",#REF!="Moderado"),CONCATENATE("R6C",#REF!),"")</f>
        <v>#REF!</v>
      </c>
      <c r="AB51" s="40" t="e">
        <f>IF(AND(#REF!="Muy Baja",#REF!="Mayor"),CONCATENATE("R6C",#REF!),"")</f>
        <v>#REF!</v>
      </c>
      <c r="AC51" s="41" t="e">
        <f>IF(AND(#REF!="Muy Baja",#REF!="Mayor"),CONCATENATE("R6C",#REF!),"")</f>
        <v>#REF!</v>
      </c>
      <c r="AD51" s="41" t="e">
        <f>IF(AND(#REF!="Muy Baja",#REF!="Mayor"),CONCATENATE("R6C",#REF!),"")</f>
        <v>#REF!</v>
      </c>
      <c r="AE51" s="41" t="e">
        <f>IF(AND(#REF!="Muy Baja",#REF!="Mayor"),CONCATENATE("R6C",#REF!),"")</f>
        <v>#REF!</v>
      </c>
      <c r="AF51" s="41" t="e">
        <f>IF(AND(#REF!="Muy Baja",#REF!="Mayor"),CONCATENATE("R6C",#REF!),"")</f>
        <v>#REF!</v>
      </c>
      <c r="AG51" s="42" t="e">
        <f>IF(AND(#REF!="Muy Baja",#REF!="Mayor"),CONCATENATE("R6C",#REF!),"")</f>
        <v>#REF!</v>
      </c>
      <c r="AH51" s="43" t="e">
        <f>IF(AND(#REF!="Muy Baja",#REF!="Catastrófico"),CONCATENATE("R6C",#REF!),"")</f>
        <v>#REF!</v>
      </c>
      <c r="AI51" s="44" t="e">
        <f>IF(AND(#REF!="Muy Baja",#REF!="Catastrófico"),CONCATENATE("R6C",#REF!),"")</f>
        <v>#REF!</v>
      </c>
      <c r="AJ51" s="44" t="e">
        <f>IF(AND(#REF!="Muy Baja",#REF!="Catastrófico"),CONCATENATE("R6C",#REF!),"")</f>
        <v>#REF!</v>
      </c>
      <c r="AK51" s="44" t="e">
        <f>IF(AND(#REF!="Muy Baja",#REF!="Catastrófico"),CONCATENATE("R6C",#REF!),"")</f>
        <v>#REF!</v>
      </c>
      <c r="AL51" s="44" t="e">
        <f>IF(AND(#REF!="Muy Baja",#REF!="Catastrófico"),CONCATENATE("R6C",#REF!),"")</f>
        <v>#REF!</v>
      </c>
      <c r="AM51" s="45" t="e">
        <f>IF(AND(#REF!="Muy Baja",#REF!="Catastrófico"),CONCATENATE("R6C",#REF!),"")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347"/>
      <c r="C52" s="347"/>
      <c r="D52" s="348"/>
      <c r="E52" s="446"/>
      <c r="F52" s="445"/>
      <c r="G52" s="445"/>
      <c r="H52" s="445"/>
      <c r="I52" s="461"/>
      <c r="J52" s="64" t="e">
        <f>IF(AND(#REF!="Muy Baja",#REF!="Leve"),CONCATENATE("R7C",#REF!),"")</f>
        <v>#REF!</v>
      </c>
      <c r="K52" s="65" t="e">
        <f>IF(AND(#REF!="Muy Baja",#REF!="Leve"),CONCATENATE("R7C",#REF!),"")</f>
        <v>#REF!</v>
      </c>
      <c r="L52" s="65" t="e">
        <f>IF(AND(#REF!="Muy Baja",#REF!="Leve"),CONCATENATE("R7C",#REF!),"")</f>
        <v>#REF!</v>
      </c>
      <c r="M52" s="65" t="e">
        <f>IF(AND(#REF!="Muy Baja",#REF!="Leve"),CONCATENATE("R7C",#REF!),"")</f>
        <v>#REF!</v>
      </c>
      <c r="N52" s="65" t="e">
        <f>IF(AND(#REF!="Muy Baja",#REF!="Leve"),CONCATENATE("R7C",#REF!),"")</f>
        <v>#REF!</v>
      </c>
      <c r="O52" s="66" t="e">
        <f>IF(AND(#REF!="Muy Baja",#REF!="Leve"),CONCATENATE("R7C",#REF!),"")</f>
        <v>#REF!</v>
      </c>
      <c r="P52" s="64" t="e">
        <f>IF(AND(#REF!="Muy Baja",#REF!="Menor"),CONCATENATE("R7C",#REF!),"")</f>
        <v>#REF!</v>
      </c>
      <c r="Q52" s="65" t="e">
        <f>IF(AND(#REF!="Muy Baja",#REF!="Menor"),CONCATENATE("R7C",#REF!),"")</f>
        <v>#REF!</v>
      </c>
      <c r="R52" s="65" t="e">
        <f>IF(AND(#REF!="Muy Baja",#REF!="Menor"),CONCATENATE("R7C",#REF!),"")</f>
        <v>#REF!</v>
      </c>
      <c r="S52" s="65" t="e">
        <f>IF(AND(#REF!="Muy Baja",#REF!="Menor"),CONCATENATE("R7C",#REF!),"")</f>
        <v>#REF!</v>
      </c>
      <c r="T52" s="65" t="e">
        <f>IF(AND(#REF!="Muy Baja",#REF!="Menor"),CONCATENATE("R7C",#REF!),"")</f>
        <v>#REF!</v>
      </c>
      <c r="U52" s="66" t="e">
        <f>IF(AND(#REF!="Muy Baja",#REF!="Menor"),CONCATENATE("R7C",#REF!),"")</f>
        <v>#REF!</v>
      </c>
      <c r="V52" s="55" t="e">
        <f>IF(AND(#REF!="Muy Baja",#REF!="Moderado"),CONCATENATE("R7C",#REF!),"")</f>
        <v>#REF!</v>
      </c>
      <c r="W52" s="56" t="e">
        <f>IF(AND(#REF!="Muy Baja",#REF!="Moderado"),CONCATENATE("R7C",#REF!),"")</f>
        <v>#REF!</v>
      </c>
      <c r="X52" s="56" t="e">
        <f>IF(AND(#REF!="Muy Baja",#REF!="Moderado"),CONCATENATE("R7C",#REF!),"")</f>
        <v>#REF!</v>
      </c>
      <c r="Y52" s="56" t="e">
        <f>IF(AND(#REF!="Muy Baja",#REF!="Moderado"),CONCATENATE("R7C",#REF!),"")</f>
        <v>#REF!</v>
      </c>
      <c r="Z52" s="56" t="e">
        <f>IF(AND(#REF!="Muy Baja",#REF!="Moderado"),CONCATENATE("R7C",#REF!),"")</f>
        <v>#REF!</v>
      </c>
      <c r="AA52" s="57" t="e">
        <f>IF(AND(#REF!="Muy Baja",#REF!="Moderado"),CONCATENATE("R7C",#REF!),"")</f>
        <v>#REF!</v>
      </c>
      <c r="AB52" s="40" t="e">
        <f>IF(AND(#REF!="Muy Baja",#REF!="Mayor"),CONCATENATE("R7C",#REF!),"")</f>
        <v>#REF!</v>
      </c>
      <c r="AC52" s="41" t="e">
        <f>IF(AND(#REF!="Muy Baja",#REF!="Mayor"),CONCATENATE("R7C",#REF!),"")</f>
        <v>#REF!</v>
      </c>
      <c r="AD52" s="41" t="e">
        <f>IF(AND(#REF!="Muy Baja",#REF!="Mayor"),CONCATENATE("R7C",#REF!),"")</f>
        <v>#REF!</v>
      </c>
      <c r="AE52" s="41" t="e">
        <f>IF(AND(#REF!="Muy Baja",#REF!="Mayor"),CONCATENATE("R7C",#REF!),"")</f>
        <v>#REF!</v>
      </c>
      <c r="AF52" s="41" t="e">
        <f>IF(AND(#REF!="Muy Baja",#REF!="Mayor"),CONCATENATE("R7C",#REF!),"")</f>
        <v>#REF!</v>
      </c>
      <c r="AG52" s="42" t="e">
        <f>IF(AND(#REF!="Muy Baja",#REF!="Mayor"),CONCATENATE("R7C",#REF!),"")</f>
        <v>#REF!</v>
      </c>
      <c r="AH52" s="43" t="e">
        <f>IF(AND(#REF!="Muy Baja",#REF!="Catastrófico"),CONCATENATE("R7C",#REF!),"")</f>
        <v>#REF!</v>
      </c>
      <c r="AI52" s="44" t="e">
        <f>IF(AND(#REF!="Muy Baja",#REF!="Catastrófico"),CONCATENATE("R7C",#REF!),"")</f>
        <v>#REF!</v>
      </c>
      <c r="AJ52" s="44" t="e">
        <f>IF(AND(#REF!="Muy Baja",#REF!="Catastrófico"),CONCATENATE("R7C",#REF!),"")</f>
        <v>#REF!</v>
      </c>
      <c r="AK52" s="44" t="e">
        <f>IF(AND(#REF!="Muy Baja",#REF!="Catastrófico"),CONCATENATE("R7C",#REF!),"")</f>
        <v>#REF!</v>
      </c>
      <c r="AL52" s="44" t="e">
        <f>IF(AND(#REF!="Muy Baja",#REF!="Catastrófico"),CONCATENATE("R7C",#REF!),"")</f>
        <v>#REF!</v>
      </c>
      <c r="AM52" s="45" t="e">
        <f>IF(AND(#REF!="Muy Baja",#REF!="Catastrófico"),CONCATENATE("R7C",#REF!),"")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347"/>
      <c r="C53" s="347"/>
      <c r="D53" s="348"/>
      <c r="E53" s="446"/>
      <c r="F53" s="445"/>
      <c r="G53" s="445"/>
      <c r="H53" s="445"/>
      <c r="I53" s="461"/>
      <c r="J53" s="64" t="e">
        <f>IF(AND(#REF!="Muy Baja",#REF!="Leve"),CONCATENATE("R8C",#REF!),"")</f>
        <v>#REF!</v>
      </c>
      <c r="K53" s="65" t="e">
        <f>IF(AND(#REF!="Muy Baja",#REF!="Leve"),CONCATENATE("R8C",#REF!),"")</f>
        <v>#REF!</v>
      </c>
      <c r="L53" s="65" t="e">
        <f>IF(AND(#REF!="Muy Baja",#REF!="Leve"),CONCATENATE("R8C",#REF!),"")</f>
        <v>#REF!</v>
      </c>
      <c r="M53" s="65" t="e">
        <f>IF(AND(#REF!="Muy Baja",#REF!="Leve"),CONCATENATE("R8C",#REF!),"")</f>
        <v>#REF!</v>
      </c>
      <c r="N53" s="65" t="e">
        <f>IF(AND(#REF!="Muy Baja",#REF!="Leve"),CONCATENATE("R8C",#REF!),"")</f>
        <v>#REF!</v>
      </c>
      <c r="O53" s="66" t="e">
        <f>IF(AND(#REF!="Muy Baja",#REF!="Leve"),CONCATENATE("R8C",#REF!),"")</f>
        <v>#REF!</v>
      </c>
      <c r="P53" s="64" t="e">
        <f>IF(AND(#REF!="Muy Baja",#REF!="Menor"),CONCATENATE("R8C",#REF!),"")</f>
        <v>#REF!</v>
      </c>
      <c r="Q53" s="65" t="e">
        <f>IF(AND(#REF!="Muy Baja",#REF!="Menor"),CONCATENATE("R8C",#REF!),"")</f>
        <v>#REF!</v>
      </c>
      <c r="R53" s="65" t="e">
        <f>IF(AND(#REF!="Muy Baja",#REF!="Menor"),CONCATENATE("R8C",#REF!),"")</f>
        <v>#REF!</v>
      </c>
      <c r="S53" s="65" t="e">
        <f>IF(AND(#REF!="Muy Baja",#REF!="Menor"),CONCATENATE("R8C",#REF!),"")</f>
        <v>#REF!</v>
      </c>
      <c r="T53" s="65" t="e">
        <f>IF(AND(#REF!="Muy Baja",#REF!="Menor"),CONCATENATE("R8C",#REF!),"")</f>
        <v>#REF!</v>
      </c>
      <c r="U53" s="66" t="e">
        <f>IF(AND(#REF!="Muy Baja",#REF!="Menor"),CONCATENATE("R8C",#REF!),"")</f>
        <v>#REF!</v>
      </c>
      <c r="V53" s="55" t="e">
        <f>IF(AND(#REF!="Muy Baja",#REF!="Moderado"),CONCATENATE("R8C",#REF!),"")</f>
        <v>#REF!</v>
      </c>
      <c r="W53" s="56" t="e">
        <f>IF(AND(#REF!="Muy Baja",#REF!="Moderado"),CONCATENATE("R8C",#REF!),"")</f>
        <v>#REF!</v>
      </c>
      <c r="X53" s="56" t="e">
        <f>IF(AND(#REF!="Muy Baja",#REF!="Moderado"),CONCATENATE("R8C",#REF!),"")</f>
        <v>#REF!</v>
      </c>
      <c r="Y53" s="56" t="e">
        <f>IF(AND(#REF!="Muy Baja",#REF!="Moderado"),CONCATENATE("R8C",#REF!),"")</f>
        <v>#REF!</v>
      </c>
      <c r="Z53" s="56" t="e">
        <f>IF(AND(#REF!="Muy Baja",#REF!="Moderado"),CONCATENATE("R8C",#REF!),"")</f>
        <v>#REF!</v>
      </c>
      <c r="AA53" s="57" t="e">
        <f>IF(AND(#REF!="Muy Baja",#REF!="Moderado"),CONCATENATE("R8C",#REF!),"")</f>
        <v>#REF!</v>
      </c>
      <c r="AB53" s="40" t="e">
        <f>IF(AND(#REF!="Muy Baja",#REF!="Mayor"),CONCATENATE("R8C",#REF!),"")</f>
        <v>#REF!</v>
      </c>
      <c r="AC53" s="41" t="e">
        <f>IF(AND(#REF!="Muy Baja",#REF!="Mayor"),CONCATENATE("R8C",#REF!),"")</f>
        <v>#REF!</v>
      </c>
      <c r="AD53" s="41" t="e">
        <f>IF(AND(#REF!="Muy Baja",#REF!="Mayor"),CONCATENATE("R8C",#REF!),"")</f>
        <v>#REF!</v>
      </c>
      <c r="AE53" s="41" t="e">
        <f>IF(AND(#REF!="Muy Baja",#REF!="Mayor"),CONCATENATE("R8C",#REF!),"")</f>
        <v>#REF!</v>
      </c>
      <c r="AF53" s="41" t="e">
        <f>IF(AND(#REF!="Muy Baja",#REF!="Mayor"),CONCATENATE("R8C",#REF!),"")</f>
        <v>#REF!</v>
      </c>
      <c r="AG53" s="42" t="e">
        <f>IF(AND(#REF!="Muy Baja",#REF!="Mayor"),CONCATENATE("R8C",#REF!),"")</f>
        <v>#REF!</v>
      </c>
      <c r="AH53" s="43" t="e">
        <f>IF(AND(#REF!="Muy Baja",#REF!="Catastrófico"),CONCATENATE("R8C",#REF!),"")</f>
        <v>#REF!</v>
      </c>
      <c r="AI53" s="44" t="e">
        <f>IF(AND(#REF!="Muy Baja",#REF!="Catastrófico"),CONCATENATE("R8C",#REF!),"")</f>
        <v>#REF!</v>
      </c>
      <c r="AJ53" s="44" t="e">
        <f>IF(AND(#REF!="Muy Baja",#REF!="Catastrófico"),CONCATENATE("R8C",#REF!),"")</f>
        <v>#REF!</v>
      </c>
      <c r="AK53" s="44" t="e">
        <f>IF(AND(#REF!="Muy Baja",#REF!="Catastrófico"),CONCATENATE("R8C",#REF!),"")</f>
        <v>#REF!</v>
      </c>
      <c r="AL53" s="44" t="e">
        <f>IF(AND(#REF!="Muy Baja",#REF!="Catastrófico"),CONCATENATE("R8C",#REF!),"")</f>
        <v>#REF!</v>
      </c>
      <c r="AM53" s="45" t="e">
        <f>IF(AND(#REF!="Muy Baja",#REF!="Catastrófico"),CONCATENATE("R8C",#REF!),"")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347"/>
      <c r="C54" s="347"/>
      <c r="D54" s="348"/>
      <c r="E54" s="446"/>
      <c r="F54" s="445"/>
      <c r="G54" s="445"/>
      <c r="H54" s="445"/>
      <c r="I54" s="461"/>
      <c r="J54" s="64" t="e">
        <f>IF(AND(#REF!="Muy Baja",#REF!="Leve"),CONCATENATE("R9C",#REF!),"")</f>
        <v>#REF!</v>
      </c>
      <c r="K54" s="65" t="e">
        <f>IF(AND(#REF!="Muy Baja",#REF!="Leve"),CONCATENATE("R9C",#REF!),"")</f>
        <v>#REF!</v>
      </c>
      <c r="L54" s="65" t="e">
        <f>IF(AND(#REF!="Muy Baja",#REF!="Leve"),CONCATENATE("R9C",#REF!),"")</f>
        <v>#REF!</v>
      </c>
      <c r="M54" s="65" t="e">
        <f>IF(AND(#REF!="Muy Baja",#REF!="Leve"),CONCATENATE("R9C",#REF!),"")</f>
        <v>#REF!</v>
      </c>
      <c r="N54" s="65" t="e">
        <f>IF(AND(#REF!="Muy Baja",#REF!="Leve"),CONCATENATE("R9C",#REF!),"")</f>
        <v>#REF!</v>
      </c>
      <c r="O54" s="66" t="e">
        <f>IF(AND(#REF!="Muy Baja",#REF!="Leve"),CONCATENATE("R9C",#REF!),"")</f>
        <v>#REF!</v>
      </c>
      <c r="P54" s="64" t="e">
        <f>IF(AND(#REF!="Muy Baja",#REF!="Menor"),CONCATENATE("R9C",#REF!),"")</f>
        <v>#REF!</v>
      </c>
      <c r="Q54" s="65" t="e">
        <f>IF(AND(#REF!="Muy Baja",#REF!="Menor"),CONCATENATE("R9C",#REF!),"")</f>
        <v>#REF!</v>
      </c>
      <c r="R54" s="65" t="e">
        <f>IF(AND(#REF!="Muy Baja",#REF!="Menor"),CONCATENATE("R9C",#REF!),"")</f>
        <v>#REF!</v>
      </c>
      <c r="S54" s="65" t="e">
        <f>IF(AND(#REF!="Muy Baja",#REF!="Menor"),CONCATENATE("R9C",#REF!),"")</f>
        <v>#REF!</v>
      </c>
      <c r="T54" s="65" t="e">
        <f>IF(AND(#REF!="Muy Baja",#REF!="Menor"),CONCATENATE("R9C",#REF!),"")</f>
        <v>#REF!</v>
      </c>
      <c r="U54" s="66" t="e">
        <f>IF(AND(#REF!="Muy Baja",#REF!="Menor"),CONCATENATE("R9C",#REF!),"")</f>
        <v>#REF!</v>
      </c>
      <c r="V54" s="55" t="e">
        <f>IF(AND(#REF!="Muy Baja",#REF!="Moderado"),CONCATENATE("R9C",#REF!),"")</f>
        <v>#REF!</v>
      </c>
      <c r="W54" s="56" t="e">
        <f>IF(AND(#REF!="Muy Baja",#REF!="Moderado"),CONCATENATE("R9C",#REF!),"")</f>
        <v>#REF!</v>
      </c>
      <c r="X54" s="56" t="e">
        <f>IF(AND(#REF!="Muy Baja",#REF!="Moderado"),CONCATENATE("R9C",#REF!),"")</f>
        <v>#REF!</v>
      </c>
      <c r="Y54" s="56" t="e">
        <f>IF(AND(#REF!="Muy Baja",#REF!="Moderado"),CONCATENATE("R9C",#REF!),"")</f>
        <v>#REF!</v>
      </c>
      <c r="Z54" s="56" t="e">
        <f>IF(AND(#REF!="Muy Baja",#REF!="Moderado"),CONCATENATE("R9C",#REF!),"")</f>
        <v>#REF!</v>
      </c>
      <c r="AA54" s="57" t="e">
        <f>IF(AND(#REF!="Muy Baja",#REF!="Moderado"),CONCATENATE("R9C",#REF!),"")</f>
        <v>#REF!</v>
      </c>
      <c r="AB54" s="40" t="e">
        <f>IF(AND(#REF!="Muy Baja",#REF!="Mayor"),CONCATENATE("R9C",#REF!),"")</f>
        <v>#REF!</v>
      </c>
      <c r="AC54" s="41" t="e">
        <f>IF(AND(#REF!="Muy Baja",#REF!="Mayor"),CONCATENATE("R9C",#REF!),"")</f>
        <v>#REF!</v>
      </c>
      <c r="AD54" s="41" t="e">
        <f>IF(AND(#REF!="Muy Baja",#REF!="Mayor"),CONCATENATE("R9C",#REF!),"")</f>
        <v>#REF!</v>
      </c>
      <c r="AE54" s="41" t="e">
        <f>IF(AND(#REF!="Muy Baja",#REF!="Mayor"),CONCATENATE("R9C",#REF!),"")</f>
        <v>#REF!</v>
      </c>
      <c r="AF54" s="41" t="e">
        <f>IF(AND(#REF!="Muy Baja",#REF!="Mayor"),CONCATENATE("R9C",#REF!),"")</f>
        <v>#REF!</v>
      </c>
      <c r="AG54" s="42" t="e">
        <f>IF(AND(#REF!="Muy Baja",#REF!="Mayor"),CONCATENATE("R9C",#REF!),"")</f>
        <v>#REF!</v>
      </c>
      <c r="AH54" s="43" t="e">
        <f>IF(AND(#REF!="Muy Baja",#REF!="Catastrófico"),CONCATENATE("R9C",#REF!),"")</f>
        <v>#REF!</v>
      </c>
      <c r="AI54" s="44" t="e">
        <f>IF(AND(#REF!="Muy Baja",#REF!="Catastrófico"),CONCATENATE("R9C",#REF!),"")</f>
        <v>#REF!</v>
      </c>
      <c r="AJ54" s="44" t="e">
        <f>IF(AND(#REF!="Muy Baja",#REF!="Catastrófico"),CONCATENATE("R9C",#REF!),"")</f>
        <v>#REF!</v>
      </c>
      <c r="AK54" s="44" t="e">
        <f>IF(AND(#REF!="Muy Baja",#REF!="Catastrófico"),CONCATENATE("R9C",#REF!),"")</f>
        <v>#REF!</v>
      </c>
      <c r="AL54" s="44" t="e">
        <f>IF(AND(#REF!="Muy Baja",#REF!="Catastrófico"),CONCATENATE("R9C",#REF!),"")</f>
        <v>#REF!</v>
      </c>
      <c r="AM54" s="45" t="e">
        <f>IF(AND(#REF!="Muy Baja",#REF!="Catastrófico"),CONCATENATE("R9C",#REF!),"")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347"/>
      <c r="C55" s="347"/>
      <c r="D55" s="348"/>
      <c r="E55" s="447"/>
      <c r="F55" s="448"/>
      <c r="G55" s="448"/>
      <c r="H55" s="448"/>
      <c r="I55" s="462"/>
      <c r="J55" s="67" t="e">
        <f>IF(AND(#REF!="Muy Baja",#REF!="Leve"),CONCATENATE("R10C",#REF!),"")</f>
        <v>#REF!</v>
      </c>
      <c r="K55" s="68" t="e">
        <f>IF(AND(#REF!="Muy Baja",#REF!="Leve"),CONCATENATE("R10C",#REF!),"")</f>
        <v>#REF!</v>
      </c>
      <c r="L55" s="68" t="e">
        <f>IF(AND(#REF!="Muy Baja",#REF!="Leve"),CONCATENATE("R10C",#REF!),"")</f>
        <v>#REF!</v>
      </c>
      <c r="M55" s="68" t="e">
        <f>IF(AND(#REF!="Muy Baja",#REF!="Leve"),CONCATENATE("R10C",#REF!),"")</f>
        <v>#REF!</v>
      </c>
      <c r="N55" s="68" t="e">
        <f>IF(AND(#REF!="Muy Baja",#REF!="Leve"),CONCATENATE("R10C",#REF!),"")</f>
        <v>#REF!</v>
      </c>
      <c r="O55" s="69" t="e">
        <f>IF(AND(#REF!="Muy Baja",#REF!="Leve"),CONCATENATE("R10C",#REF!),"")</f>
        <v>#REF!</v>
      </c>
      <c r="P55" s="67" t="e">
        <f>IF(AND(#REF!="Muy Baja",#REF!="Menor"),CONCATENATE("R10C",#REF!),"")</f>
        <v>#REF!</v>
      </c>
      <c r="Q55" s="68" t="e">
        <f>IF(AND(#REF!="Muy Baja",#REF!="Menor"),CONCATENATE("R10C",#REF!),"")</f>
        <v>#REF!</v>
      </c>
      <c r="R55" s="68" t="e">
        <f>IF(AND(#REF!="Muy Baja",#REF!="Menor"),CONCATENATE("R10C",#REF!),"")</f>
        <v>#REF!</v>
      </c>
      <c r="S55" s="68" t="e">
        <f>IF(AND(#REF!="Muy Baja",#REF!="Menor"),CONCATENATE("R10C",#REF!),"")</f>
        <v>#REF!</v>
      </c>
      <c r="T55" s="68" t="e">
        <f>IF(AND(#REF!="Muy Baja",#REF!="Menor"),CONCATENATE("R10C",#REF!),"")</f>
        <v>#REF!</v>
      </c>
      <c r="U55" s="69" t="e">
        <f>IF(AND(#REF!="Muy Baja",#REF!="Menor"),CONCATENATE("R10C",#REF!),"")</f>
        <v>#REF!</v>
      </c>
      <c r="V55" s="58" t="e">
        <f>IF(AND(#REF!="Muy Baja",#REF!="Moderado"),CONCATENATE("R10C",#REF!),"")</f>
        <v>#REF!</v>
      </c>
      <c r="W55" s="59" t="e">
        <f>IF(AND(#REF!="Muy Baja",#REF!="Moderado"),CONCATENATE("R10C",#REF!),"")</f>
        <v>#REF!</v>
      </c>
      <c r="X55" s="59" t="e">
        <f>IF(AND(#REF!="Muy Baja",#REF!="Moderado"),CONCATENATE("R10C",#REF!),"")</f>
        <v>#REF!</v>
      </c>
      <c r="Y55" s="59" t="e">
        <f>IF(AND(#REF!="Muy Baja",#REF!="Moderado"),CONCATENATE("R10C",#REF!),"")</f>
        <v>#REF!</v>
      </c>
      <c r="Z55" s="59" t="e">
        <f>IF(AND(#REF!="Muy Baja",#REF!="Moderado"),CONCATENATE("R10C",#REF!),"")</f>
        <v>#REF!</v>
      </c>
      <c r="AA55" s="60" t="e">
        <f>IF(AND(#REF!="Muy Baja",#REF!="Moderado"),CONCATENATE("R10C",#REF!),"")</f>
        <v>#REF!</v>
      </c>
      <c r="AB55" s="46" t="e">
        <f>IF(AND(#REF!="Muy Baja",#REF!="Mayor"),CONCATENATE("R10C",#REF!),"")</f>
        <v>#REF!</v>
      </c>
      <c r="AC55" s="47" t="e">
        <f>IF(AND(#REF!="Muy Baja",#REF!="Mayor"),CONCATENATE("R10C",#REF!),"")</f>
        <v>#REF!</v>
      </c>
      <c r="AD55" s="47" t="e">
        <f>IF(AND(#REF!="Muy Baja",#REF!="Mayor"),CONCATENATE("R10C",#REF!),"")</f>
        <v>#REF!</v>
      </c>
      <c r="AE55" s="47" t="e">
        <f>IF(AND(#REF!="Muy Baja",#REF!="Mayor"),CONCATENATE("R10C",#REF!),"")</f>
        <v>#REF!</v>
      </c>
      <c r="AF55" s="47" t="e">
        <f>IF(AND(#REF!="Muy Baja",#REF!="Mayor"),CONCATENATE("R10C",#REF!),"")</f>
        <v>#REF!</v>
      </c>
      <c r="AG55" s="48" t="e">
        <f>IF(AND(#REF!="Muy Baja",#REF!="Mayor"),CONCATENATE("R10C",#REF!),"")</f>
        <v>#REF!</v>
      </c>
      <c r="AH55" s="49" t="e">
        <f>IF(AND(#REF!="Muy Baja",#REF!="Catastrófico"),CONCATENATE("R10C",#REF!),"")</f>
        <v>#REF!</v>
      </c>
      <c r="AI55" s="50" t="e">
        <f>IF(AND(#REF!="Muy Baja",#REF!="Catastrófico"),CONCATENATE("R10C",#REF!),"")</f>
        <v>#REF!</v>
      </c>
      <c r="AJ55" s="50" t="e">
        <f>IF(AND(#REF!="Muy Baja",#REF!="Catastrófico"),CONCATENATE("R10C",#REF!),"")</f>
        <v>#REF!</v>
      </c>
      <c r="AK55" s="50" t="e">
        <f>IF(AND(#REF!="Muy Baja",#REF!="Catastrófico"),CONCATENATE("R10C",#REF!),"")</f>
        <v>#REF!</v>
      </c>
      <c r="AL55" s="50" t="e">
        <f>IF(AND(#REF!="Muy Baja",#REF!="Catastrófico"),CONCATENATE("R10C",#REF!),"")</f>
        <v>#REF!</v>
      </c>
      <c r="AM55" s="51" t="e">
        <f>IF(AND(#REF!="Muy Baja",#REF!="Catastrófico"),CONCATENATE("R10C",#REF!),"")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442" t="s">
        <v>187</v>
      </c>
      <c r="K56" s="443"/>
      <c r="L56" s="443"/>
      <c r="M56" s="443"/>
      <c r="N56" s="443"/>
      <c r="O56" s="460"/>
      <c r="P56" s="442" t="s">
        <v>188</v>
      </c>
      <c r="Q56" s="443"/>
      <c r="R56" s="443"/>
      <c r="S56" s="443"/>
      <c r="T56" s="443"/>
      <c r="U56" s="460"/>
      <c r="V56" s="442" t="s">
        <v>189</v>
      </c>
      <c r="W56" s="443"/>
      <c r="X56" s="443"/>
      <c r="Y56" s="443"/>
      <c r="Z56" s="443"/>
      <c r="AA56" s="460"/>
      <c r="AB56" s="442" t="s">
        <v>190</v>
      </c>
      <c r="AC56" s="481"/>
      <c r="AD56" s="443"/>
      <c r="AE56" s="443"/>
      <c r="AF56" s="443"/>
      <c r="AG56" s="460"/>
      <c r="AH56" s="442" t="s">
        <v>191</v>
      </c>
      <c r="AI56" s="443"/>
      <c r="AJ56" s="443"/>
      <c r="AK56" s="443"/>
      <c r="AL56" s="443"/>
      <c r="AM56" s="46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446"/>
      <c r="K57" s="445"/>
      <c r="L57" s="445"/>
      <c r="M57" s="445"/>
      <c r="N57" s="445"/>
      <c r="O57" s="461"/>
      <c r="P57" s="446"/>
      <c r="Q57" s="445"/>
      <c r="R57" s="445"/>
      <c r="S57" s="445"/>
      <c r="T57" s="445"/>
      <c r="U57" s="461"/>
      <c r="V57" s="446"/>
      <c r="W57" s="445"/>
      <c r="X57" s="445"/>
      <c r="Y57" s="445"/>
      <c r="Z57" s="445"/>
      <c r="AA57" s="461"/>
      <c r="AB57" s="446"/>
      <c r="AC57" s="445"/>
      <c r="AD57" s="445"/>
      <c r="AE57" s="445"/>
      <c r="AF57" s="445"/>
      <c r="AG57" s="461"/>
      <c r="AH57" s="446"/>
      <c r="AI57" s="445"/>
      <c r="AJ57" s="445"/>
      <c r="AK57" s="445"/>
      <c r="AL57" s="445"/>
      <c r="AM57" s="46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446"/>
      <c r="K58" s="445"/>
      <c r="L58" s="445"/>
      <c r="M58" s="445"/>
      <c r="N58" s="445"/>
      <c r="O58" s="461"/>
      <c r="P58" s="446"/>
      <c r="Q58" s="445"/>
      <c r="R58" s="445"/>
      <c r="S58" s="445"/>
      <c r="T58" s="445"/>
      <c r="U58" s="461"/>
      <c r="V58" s="446"/>
      <c r="W58" s="445"/>
      <c r="X58" s="445"/>
      <c r="Y58" s="445"/>
      <c r="Z58" s="445"/>
      <c r="AA58" s="461"/>
      <c r="AB58" s="446"/>
      <c r="AC58" s="445"/>
      <c r="AD58" s="445"/>
      <c r="AE58" s="445"/>
      <c r="AF58" s="445"/>
      <c r="AG58" s="461"/>
      <c r="AH58" s="446"/>
      <c r="AI58" s="445"/>
      <c r="AJ58" s="445"/>
      <c r="AK58" s="445"/>
      <c r="AL58" s="445"/>
      <c r="AM58" s="46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446"/>
      <c r="K59" s="445"/>
      <c r="L59" s="445"/>
      <c r="M59" s="445"/>
      <c r="N59" s="445"/>
      <c r="O59" s="461"/>
      <c r="P59" s="446"/>
      <c r="Q59" s="445"/>
      <c r="R59" s="445"/>
      <c r="S59" s="445"/>
      <c r="T59" s="445"/>
      <c r="U59" s="461"/>
      <c r="V59" s="446"/>
      <c r="W59" s="445"/>
      <c r="X59" s="445"/>
      <c r="Y59" s="445"/>
      <c r="Z59" s="445"/>
      <c r="AA59" s="461"/>
      <c r="AB59" s="446"/>
      <c r="AC59" s="445"/>
      <c r="AD59" s="445"/>
      <c r="AE59" s="445"/>
      <c r="AF59" s="445"/>
      <c r="AG59" s="461"/>
      <c r="AH59" s="446"/>
      <c r="AI59" s="445"/>
      <c r="AJ59" s="445"/>
      <c r="AK59" s="445"/>
      <c r="AL59" s="445"/>
      <c r="AM59" s="46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446"/>
      <c r="K60" s="445"/>
      <c r="L60" s="445"/>
      <c r="M60" s="445"/>
      <c r="N60" s="445"/>
      <c r="O60" s="461"/>
      <c r="P60" s="446"/>
      <c r="Q60" s="445"/>
      <c r="R60" s="445"/>
      <c r="S60" s="445"/>
      <c r="T60" s="445"/>
      <c r="U60" s="461"/>
      <c r="V60" s="446"/>
      <c r="W60" s="445"/>
      <c r="X60" s="445"/>
      <c r="Y60" s="445"/>
      <c r="Z60" s="445"/>
      <c r="AA60" s="461"/>
      <c r="AB60" s="446"/>
      <c r="AC60" s="445"/>
      <c r="AD60" s="445"/>
      <c r="AE60" s="445"/>
      <c r="AF60" s="445"/>
      <c r="AG60" s="461"/>
      <c r="AH60" s="446"/>
      <c r="AI60" s="445"/>
      <c r="AJ60" s="445"/>
      <c r="AK60" s="445"/>
      <c r="AL60" s="445"/>
      <c r="AM60" s="46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447"/>
      <c r="K61" s="448"/>
      <c r="L61" s="448"/>
      <c r="M61" s="448"/>
      <c r="N61" s="448"/>
      <c r="O61" s="462"/>
      <c r="P61" s="447"/>
      <c r="Q61" s="448"/>
      <c r="R61" s="448"/>
      <c r="S61" s="448"/>
      <c r="T61" s="448"/>
      <c r="U61" s="462"/>
      <c r="V61" s="447"/>
      <c r="W61" s="448"/>
      <c r="X61" s="448"/>
      <c r="Y61" s="448"/>
      <c r="Z61" s="448"/>
      <c r="AA61" s="462"/>
      <c r="AB61" s="447"/>
      <c r="AC61" s="448"/>
      <c r="AD61" s="448"/>
      <c r="AE61" s="448"/>
      <c r="AF61" s="448"/>
      <c r="AG61" s="462"/>
      <c r="AH61" s="447"/>
      <c r="AI61" s="448"/>
      <c r="AJ61" s="448"/>
      <c r="AK61" s="448"/>
      <c r="AL61" s="448"/>
      <c r="AM61" s="462"/>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1"/>
      <c r="B1" s="482" t="s">
        <v>193</v>
      </c>
      <c r="C1" s="482"/>
      <c r="D1" s="482"/>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194</v>
      </c>
      <c r="D3" s="6" t="s">
        <v>119</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195</v>
      </c>
      <c r="C4" s="8" t="s">
        <v>196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197</v>
      </c>
      <c r="C5" s="11" t="s">
        <v>198</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199</v>
      </c>
      <c r="C6" s="11" t="s">
        <v>200</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201</v>
      </c>
      <c r="C7" s="11" t="s">
        <v>202</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203</v>
      </c>
      <c r="C8" s="11" t="s">
        <v>204</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483" t="s">
        <v>205</v>
      </c>
      <c r="C1" s="483"/>
      <c r="D1" s="483"/>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206</v>
      </c>
      <c r="D3" s="24" t="s">
        <v>207</v>
      </c>
      <c r="E3" s="71"/>
      <c r="F3" s="71"/>
      <c r="G3" s="71"/>
      <c r="H3" s="71"/>
      <c r="I3" s="71"/>
      <c r="J3" s="71"/>
      <c r="K3" s="71"/>
      <c r="L3" s="71"/>
      <c r="M3" s="71"/>
      <c r="N3" s="71"/>
      <c r="O3" s="71"/>
      <c r="P3" s="71"/>
      <c r="Q3" s="71"/>
      <c r="R3" s="71"/>
      <c r="S3" s="71"/>
      <c r="T3" s="71"/>
      <c r="U3" s="71"/>
    </row>
    <row r="4" spans="1:21" ht="33.75" x14ac:dyDescent="0.25">
      <c r="A4" s="91" t="s">
        <v>208</v>
      </c>
      <c r="B4" s="27" t="s">
        <v>209</v>
      </c>
      <c r="C4" s="32" t="s">
        <v>210</v>
      </c>
      <c r="D4" s="25" t="s">
        <v>211</v>
      </c>
      <c r="E4" s="71"/>
      <c r="F4" s="71"/>
      <c r="G4" s="71"/>
      <c r="H4" s="71"/>
      <c r="I4" s="71"/>
      <c r="J4" s="71"/>
      <c r="K4" s="71"/>
      <c r="L4" s="71"/>
      <c r="M4" s="71"/>
      <c r="N4" s="71"/>
      <c r="O4" s="71"/>
      <c r="P4" s="71"/>
      <c r="Q4" s="71"/>
      <c r="R4" s="71"/>
      <c r="S4" s="71"/>
      <c r="T4" s="71"/>
      <c r="U4" s="71"/>
    </row>
    <row r="5" spans="1:21" ht="67.5" x14ac:dyDescent="0.25">
      <c r="A5" s="91" t="s">
        <v>212</v>
      </c>
      <c r="B5" s="28" t="s">
        <v>213</v>
      </c>
      <c r="C5" s="33" t="s">
        <v>214</v>
      </c>
      <c r="D5" s="26" t="s">
        <v>215</v>
      </c>
      <c r="E5" s="71"/>
      <c r="F5" s="71"/>
      <c r="G5" s="71"/>
      <c r="H5" s="71"/>
      <c r="I5" s="71"/>
      <c r="J5" s="71"/>
      <c r="K5" s="71"/>
      <c r="L5" s="71"/>
      <c r="M5" s="71"/>
      <c r="N5" s="71"/>
      <c r="O5" s="71"/>
      <c r="P5" s="71"/>
      <c r="Q5" s="71"/>
      <c r="R5" s="71"/>
      <c r="S5" s="71"/>
      <c r="T5" s="71"/>
      <c r="U5" s="71"/>
    </row>
    <row r="6" spans="1:21" ht="67.5" x14ac:dyDescent="0.25">
      <c r="A6" s="91" t="s">
        <v>183</v>
      </c>
      <c r="B6" s="29" t="s">
        <v>216</v>
      </c>
      <c r="C6" s="33" t="s">
        <v>217</v>
      </c>
      <c r="D6" s="26" t="s">
        <v>218</v>
      </c>
      <c r="E6" s="71"/>
      <c r="F6" s="71"/>
      <c r="G6" s="71"/>
      <c r="H6" s="71"/>
      <c r="I6" s="71"/>
      <c r="J6" s="71"/>
      <c r="K6" s="71"/>
      <c r="L6" s="71"/>
      <c r="M6" s="71"/>
      <c r="N6" s="71"/>
      <c r="O6" s="71"/>
      <c r="P6" s="71"/>
      <c r="Q6" s="71"/>
      <c r="R6" s="71"/>
      <c r="S6" s="71"/>
      <c r="T6" s="71"/>
      <c r="U6" s="71"/>
    </row>
    <row r="7" spans="1:21" ht="101.25" x14ac:dyDescent="0.25">
      <c r="A7" s="91" t="s">
        <v>219</v>
      </c>
      <c r="B7" s="30" t="s">
        <v>220</v>
      </c>
      <c r="C7" s="33" t="s">
        <v>221</v>
      </c>
      <c r="D7" s="26" t="s">
        <v>222</v>
      </c>
      <c r="E7" s="71"/>
      <c r="F7" s="71"/>
      <c r="G7" s="71"/>
      <c r="H7" s="71"/>
      <c r="I7" s="71"/>
      <c r="J7" s="71"/>
      <c r="K7" s="71"/>
      <c r="L7" s="71"/>
      <c r="M7" s="71"/>
      <c r="N7" s="71"/>
      <c r="O7" s="71"/>
      <c r="P7" s="71"/>
      <c r="Q7" s="71"/>
      <c r="R7" s="71"/>
      <c r="S7" s="71"/>
      <c r="T7" s="71"/>
      <c r="U7" s="71"/>
    </row>
    <row r="8" spans="1:21" ht="67.5" x14ac:dyDescent="0.25">
      <c r="A8" s="91" t="s">
        <v>223</v>
      </c>
      <c r="B8" s="31" t="s">
        <v>224</v>
      </c>
      <c r="C8" s="33" t="s">
        <v>225</v>
      </c>
      <c r="D8" s="26" t="s">
        <v>226</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227</v>
      </c>
      <c r="C11" s="91" t="s">
        <v>228</v>
      </c>
      <c r="D11" s="91" t="s">
        <v>105</v>
      </c>
      <c r="E11" s="71"/>
      <c r="F11" s="71"/>
      <c r="G11" s="71"/>
      <c r="H11" s="71"/>
      <c r="I11" s="71"/>
      <c r="J11" s="71"/>
      <c r="K11" s="71"/>
      <c r="L11" s="71"/>
      <c r="M11" s="71"/>
      <c r="N11" s="71"/>
      <c r="O11" s="71"/>
      <c r="P11" s="71"/>
      <c r="Q11" s="71"/>
      <c r="R11" s="71"/>
      <c r="S11" s="71"/>
      <c r="T11" s="71"/>
      <c r="U11" s="71"/>
    </row>
    <row r="12" spans="1:21" x14ac:dyDescent="0.25">
      <c r="A12" s="91"/>
      <c r="B12" s="91" t="s">
        <v>229</v>
      </c>
      <c r="C12" s="91" t="s">
        <v>170</v>
      </c>
      <c r="D12" s="91" t="s">
        <v>230</v>
      </c>
      <c r="E12" s="71"/>
      <c r="F12" s="71"/>
      <c r="G12" s="71"/>
      <c r="H12" s="71"/>
      <c r="I12" s="71"/>
      <c r="J12" s="71"/>
      <c r="K12" s="71"/>
      <c r="L12" s="71"/>
      <c r="M12" s="71"/>
      <c r="N12" s="71"/>
      <c r="O12" s="71"/>
      <c r="P12" s="71"/>
      <c r="Q12" s="71"/>
      <c r="R12" s="71"/>
      <c r="S12" s="71"/>
      <c r="T12" s="71"/>
      <c r="U12" s="71"/>
    </row>
    <row r="13" spans="1:21" x14ac:dyDescent="0.25">
      <c r="A13" s="91"/>
      <c r="B13" s="91"/>
      <c r="C13" s="91" t="s">
        <v>231</v>
      </c>
      <c r="D13" s="91" t="s">
        <v>232</v>
      </c>
      <c r="E13" s="71"/>
      <c r="F13" s="71"/>
      <c r="G13" s="71"/>
      <c r="H13" s="71"/>
      <c r="I13" s="71"/>
      <c r="J13" s="71"/>
      <c r="K13" s="71"/>
      <c r="L13" s="71"/>
      <c r="M13" s="71"/>
      <c r="N13" s="71"/>
      <c r="O13" s="71"/>
      <c r="P13" s="71"/>
      <c r="Q13" s="71"/>
      <c r="R13" s="71"/>
      <c r="S13" s="71"/>
      <c r="T13" s="71"/>
      <c r="U13" s="71"/>
    </row>
    <row r="14" spans="1:21" x14ac:dyDescent="0.25">
      <c r="A14" s="91"/>
      <c r="B14" s="91"/>
      <c r="C14" s="91" t="s">
        <v>233</v>
      </c>
      <c r="D14" s="91" t="s">
        <v>234</v>
      </c>
      <c r="E14" s="71"/>
      <c r="F14" s="71"/>
      <c r="G14" s="71"/>
      <c r="H14" s="71"/>
      <c r="I14" s="71"/>
      <c r="J14" s="71"/>
      <c r="K14" s="71"/>
      <c r="L14" s="71"/>
      <c r="M14" s="71"/>
      <c r="N14" s="71"/>
      <c r="O14" s="71"/>
      <c r="P14" s="71"/>
      <c r="Q14" s="71"/>
      <c r="R14" s="71"/>
      <c r="S14" s="71"/>
      <c r="T14" s="71"/>
      <c r="U14" s="71"/>
    </row>
    <row r="15" spans="1:21" x14ac:dyDescent="0.25">
      <c r="A15" s="91"/>
      <c r="B15" s="91"/>
      <c r="C15" s="91" t="s">
        <v>235</v>
      </c>
      <c r="D15" s="91" t="s">
        <v>236</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237</v>
      </c>
      <c r="C209" s="18" t="s">
        <v>238</v>
      </c>
      <c r="D209" s="21" t="s">
        <v>237</v>
      </c>
      <c r="E209" s="21" t="s">
        <v>238</v>
      </c>
    </row>
    <row r="210" spans="1:8" ht="21" x14ac:dyDescent="0.35">
      <c r="A210" s="71"/>
      <c r="B210" s="19" t="s">
        <v>239</v>
      </c>
      <c r="C210" s="19" t="s">
        <v>240</v>
      </c>
      <c r="D210" t="s">
        <v>239</v>
      </c>
      <c r="F210" t="str">
        <f>IF(NOT(ISBLANK(D210)),D210,IF(NOT(ISBLANK(E210)),"     "&amp;E210,FALSE))</f>
        <v>Afectación Económica o presupuestal</v>
      </c>
      <c r="G210" t="s">
        <v>239</v>
      </c>
      <c r="H210" t="str">
        <f>IF(NOT(ISERROR(MATCH(G210,_xlfn.ANCHORARRAY(B221),0))),F223&amp;"Por favor no seleccionar los criterios de impacto",G210)</f>
        <v>❌Por favor no seleccionar los criterios de impacto</v>
      </c>
    </row>
    <row r="211" spans="1:8" ht="21" x14ac:dyDescent="0.35">
      <c r="A211" s="71"/>
      <c r="B211" s="19" t="s">
        <v>239</v>
      </c>
      <c r="C211" s="19" t="s">
        <v>214</v>
      </c>
      <c r="E211" t="s">
        <v>240</v>
      </c>
      <c r="F211" t="str">
        <f t="shared" ref="F211:F221" si="0">IF(NOT(ISBLANK(D211)),D211,IF(NOT(ISBLANK(E211)),"     "&amp;E211,FALSE))</f>
        <v xml:space="preserve">     Afectación menor a 10 SMLMV .</v>
      </c>
    </row>
    <row r="212" spans="1:8" ht="21" x14ac:dyDescent="0.35">
      <c r="A212" s="71"/>
      <c r="B212" s="19" t="s">
        <v>239</v>
      </c>
      <c r="C212" s="19" t="s">
        <v>217</v>
      </c>
      <c r="E212" t="s">
        <v>214</v>
      </c>
      <c r="F212" t="str">
        <f t="shared" si="0"/>
        <v xml:space="preserve">     Entre 10 y 50 SMLMV </v>
      </c>
    </row>
    <row r="213" spans="1:8" ht="21" x14ac:dyDescent="0.35">
      <c r="A213" s="71"/>
      <c r="B213" s="19" t="s">
        <v>239</v>
      </c>
      <c r="C213" s="19" t="s">
        <v>221</v>
      </c>
      <c r="E213" t="s">
        <v>217</v>
      </c>
      <c r="F213" t="str">
        <f t="shared" si="0"/>
        <v xml:space="preserve">     Entre 50 y 100 SMLMV </v>
      </c>
    </row>
    <row r="214" spans="1:8" ht="21" x14ac:dyDescent="0.35">
      <c r="A214" s="71"/>
      <c r="B214" s="19" t="s">
        <v>239</v>
      </c>
      <c r="C214" s="19" t="s">
        <v>225</v>
      </c>
      <c r="E214" t="s">
        <v>221</v>
      </c>
      <c r="F214" t="str">
        <f t="shared" si="0"/>
        <v xml:space="preserve">     Entre 100 y 500 SMLMV </v>
      </c>
    </row>
    <row r="215" spans="1:8" ht="21" x14ac:dyDescent="0.35">
      <c r="A215" s="71"/>
      <c r="B215" s="19" t="s">
        <v>207</v>
      </c>
      <c r="C215" s="19" t="s">
        <v>211</v>
      </c>
      <c r="E215" t="s">
        <v>225</v>
      </c>
      <c r="F215" t="str">
        <f t="shared" si="0"/>
        <v xml:space="preserve">     Mayor a 500 SMLMV </v>
      </c>
    </row>
    <row r="216" spans="1:8" ht="21" x14ac:dyDescent="0.35">
      <c r="A216" s="71"/>
      <c r="B216" s="19" t="s">
        <v>207</v>
      </c>
      <c r="C216" s="19" t="s">
        <v>215</v>
      </c>
      <c r="D216" t="s">
        <v>207</v>
      </c>
      <c r="F216" t="str">
        <f t="shared" si="0"/>
        <v>Pérdida Reputacional</v>
      </c>
    </row>
    <row r="217" spans="1:8" ht="21" x14ac:dyDescent="0.35">
      <c r="A217" s="71"/>
      <c r="B217" s="19" t="s">
        <v>207</v>
      </c>
      <c r="C217" s="19" t="s">
        <v>218</v>
      </c>
      <c r="E217" t="s">
        <v>211</v>
      </c>
      <c r="F217" t="str">
        <f t="shared" si="0"/>
        <v xml:space="preserve">     El riesgo afecta la imagen de alguna área de la organización</v>
      </c>
    </row>
    <row r="218" spans="1:8" ht="21" x14ac:dyDescent="0.35">
      <c r="A218" s="71"/>
      <c r="B218" s="19" t="s">
        <v>207</v>
      </c>
      <c r="C218" s="19" t="s">
        <v>222</v>
      </c>
      <c r="E218" t="s">
        <v>215</v>
      </c>
      <c r="F218" t="str">
        <f t="shared" si="0"/>
        <v xml:space="preserve">     El riesgo afecta la imagen de la entidad internamente, de conocimiento general, nivel interno, de junta dircetiva y accionistas y/o de provedores</v>
      </c>
    </row>
    <row r="219" spans="1:8" ht="21" x14ac:dyDescent="0.35">
      <c r="A219" s="71"/>
      <c r="B219" s="19" t="s">
        <v>207</v>
      </c>
      <c r="C219" s="19" t="s">
        <v>226</v>
      </c>
      <c r="E219" t="s">
        <v>218</v>
      </c>
      <c r="F219" t="str">
        <f t="shared" si="0"/>
        <v xml:space="preserve">     El riesgo afecta la imagen de la entidad con algunos usuarios de relevancia frente al logro de los objetivos</v>
      </c>
    </row>
    <row r="220" spans="1:8" x14ac:dyDescent="0.25">
      <c r="A220" s="71"/>
      <c r="B220" s="20"/>
      <c r="C220" s="20"/>
      <c r="E220" t="s">
        <v>241</v>
      </c>
      <c r="F220" t="str">
        <f t="shared" si="0"/>
        <v xml:space="preserve">     El riesgo afecta la imagen de la entidad con efecto publicitario sostenido a nivel de sector administrativo, nivel departamental o municipal</v>
      </c>
    </row>
    <row r="221" spans="1:8" x14ac:dyDescent="0.25">
      <c r="A221" s="71"/>
      <c r="B221" s="20" t="str" cm="1">
        <f t="array" ref="B221:B223">_xlfn.UNIQUE(Tabla1[[#All],[Criterios]])</f>
        <v>Criterios</v>
      </c>
      <c r="C221" s="20"/>
      <c r="E221" t="s">
        <v>226</v>
      </c>
      <c r="F221" t="str">
        <f t="shared" si="0"/>
        <v xml:space="preserve">     El riesgo afecta la imagen de la entidad a nivel nacional, con efecto publicitarios sostenible a nivel país</v>
      </c>
    </row>
    <row r="222" spans="1:8" x14ac:dyDescent="0.25">
      <c r="A222" s="71"/>
      <c r="B222" s="20" t="str">
        <v>Afectación Económica o presupuestal</v>
      </c>
      <c r="C222" s="20"/>
    </row>
    <row r="223" spans="1:8" x14ac:dyDescent="0.25">
      <c r="B223" s="20" t="str">
        <v>Pérdida Reputacional</v>
      </c>
      <c r="C223" s="20"/>
      <c r="F223" s="23" t="s">
        <v>242</v>
      </c>
    </row>
    <row r="224" spans="1:8" x14ac:dyDescent="0.25">
      <c r="B224" s="16"/>
      <c r="C224" s="16"/>
      <c r="F224" s="23" t="s">
        <v>243</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484" t="s">
        <v>244</v>
      </c>
      <c r="C1" s="485"/>
      <c r="D1" s="485"/>
      <c r="E1" s="485"/>
      <c r="F1" s="486"/>
    </row>
    <row r="2" spans="2:6" ht="16.5" thickBot="1" x14ac:dyDescent="0.3">
      <c r="B2" s="77"/>
      <c r="C2" s="77"/>
      <c r="D2" s="77"/>
      <c r="E2" s="77"/>
      <c r="F2" s="77"/>
    </row>
    <row r="3" spans="2:6" ht="16.5" thickBot="1" x14ac:dyDescent="0.25">
      <c r="B3" s="488" t="s">
        <v>245</v>
      </c>
      <c r="C3" s="489"/>
      <c r="D3" s="489"/>
      <c r="E3" s="89" t="s">
        <v>246</v>
      </c>
      <c r="F3" s="90" t="s">
        <v>247</v>
      </c>
    </row>
    <row r="4" spans="2:6" ht="31.5" x14ac:dyDescent="0.2">
      <c r="B4" s="490" t="s">
        <v>248</v>
      </c>
      <c r="C4" s="492" t="s">
        <v>60</v>
      </c>
      <c r="D4" s="78" t="s">
        <v>107</v>
      </c>
      <c r="E4" s="79" t="s">
        <v>249</v>
      </c>
      <c r="F4" s="80">
        <v>0.25</v>
      </c>
    </row>
    <row r="5" spans="2:6" ht="47.25" x14ac:dyDescent="0.2">
      <c r="B5" s="491"/>
      <c r="C5" s="493"/>
      <c r="D5" s="81" t="s">
        <v>117</v>
      </c>
      <c r="E5" s="82" t="s">
        <v>250</v>
      </c>
      <c r="F5" s="83">
        <v>0.15</v>
      </c>
    </row>
    <row r="6" spans="2:6" ht="47.25" x14ac:dyDescent="0.2">
      <c r="B6" s="491"/>
      <c r="C6" s="493"/>
      <c r="D6" s="81" t="s">
        <v>251</v>
      </c>
      <c r="E6" s="82" t="s">
        <v>252</v>
      </c>
      <c r="F6" s="83">
        <v>0.1</v>
      </c>
    </row>
    <row r="7" spans="2:6" ht="63" x14ac:dyDescent="0.2">
      <c r="B7" s="491"/>
      <c r="C7" s="493" t="s">
        <v>99</v>
      </c>
      <c r="D7" s="81" t="s">
        <v>171</v>
      </c>
      <c r="E7" s="82" t="s">
        <v>253</v>
      </c>
      <c r="F7" s="83">
        <v>0.25</v>
      </c>
    </row>
    <row r="8" spans="2:6" ht="31.5" x14ac:dyDescent="0.2">
      <c r="B8" s="491"/>
      <c r="C8" s="493"/>
      <c r="D8" s="81" t="s">
        <v>108</v>
      </c>
      <c r="E8" s="82" t="s">
        <v>254</v>
      </c>
      <c r="F8" s="83">
        <v>0.15</v>
      </c>
    </row>
    <row r="9" spans="2:6" ht="47.25" x14ac:dyDescent="0.2">
      <c r="B9" s="491" t="s">
        <v>255</v>
      </c>
      <c r="C9" s="493" t="s">
        <v>100</v>
      </c>
      <c r="D9" s="81" t="s">
        <v>109</v>
      </c>
      <c r="E9" s="82" t="s">
        <v>256</v>
      </c>
      <c r="F9" s="84" t="s">
        <v>257</v>
      </c>
    </row>
    <row r="10" spans="2:6" ht="63" x14ac:dyDescent="0.2">
      <c r="B10" s="491"/>
      <c r="C10" s="493"/>
      <c r="D10" s="81" t="s">
        <v>258</v>
      </c>
      <c r="E10" s="82" t="s">
        <v>259</v>
      </c>
      <c r="F10" s="84" t="s">
        <v>257</v>
      </c>
    </row>
    <row r="11" spans="2:6" ht="47.25" x14ac:dyDescent="0.2">
      <c r="B11" s="491"/>
      <c r="C11" s="493" t="s">
        <v>101</v>
      </c>
      <c r="D11" s="81" t="s">
        <v>115</v>
      </c>
      <c r="E11" s="82" t="s">
        <v>260</v>
      </c>
      <c r="F11" s="84" t="s">
        <v>257</v>
      </c>
    </row>
    <row r="12" spans="2:6" ht="47.25" x14ac:dyDescent="0.2">
      <c r="B12" s="491"/>
      <c r="C12" s="493"/>
      <c r="D12" s="81" t="s">
        <v>110</v>
      </c>
      <c r="E12" s="82" t="s">
        <v>261</v>
      </c>
      <c r="F12" s="84" t="s">
        <v>257</v>
      </c>
    </row>
    <row r="13" spans="2:6" ht="31.5" x14ac:dyDescent="0.2">
      <c r="B13" s="491"/>
      <c r="C13" s="493" t="s">
        <v>89</v>
      </c>
      <c r="D13" s="81" t="s">
        <v>262</v>
      </c>
      <c r="E13" s="82" t="s">
        <v>263</v>
      </c>
      <c r="F13" s="84" t="s">
        <v>257</v>
      </c>
    </row>
    <row r="14" spans="2:6" ht="32.25" thickBot="1" x14ac:dyDescent="0.25">
      <c r="B14" s="494"/>
      <c r="C14" s="495"/>
      <c r="D14" s="85" t="s">
        <v>264</v>
      </c>
      <c r="E14" s="86" t="s">
        <v>265</v>
      </c>
      <c r="F14" s="87" t="s">
        <v>257</v>
      </c>
    </row>
    <row r="15" spans="2:6" ht="49.5" customHeight="1" x14ac:dyDescent="0.2">
      <c r="B15" s="487" t="s">
        <v>266</v>
      </c>
      <c r="C15" s="487"/>
      <c r="D15" s="487"/>
      <c r="E15" s="487"/>
      <c r="F15" s="487"/>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21" customWidth="1"/>
    <col min="2" max="2" width="155.5703125" style="121" customWidth="1"/>
    <col min="3" max="16384" width="11.42578125" style="121"/>
  </cols>
  <sheetData>
    <row r="1" spans="1:2" ht="17.25" thickBot="1" x14ac:dyDescent="0.35">
      <c r="A1" s="119" t="s">
        <v>267</v>
      </c>
      <c r="B1" s="120" t="s">
        <v>268</v>
      </c>
    </row>
    <row r="2" spans="1:2" ht="41.25" customHeight="1" x14ac:dyDescent="0.3">
      <c r="A2" s="122" t="s">
        <v>166</v>
      </c>
      <c r="B2" s="123" t="s">
        <v>269</v>
      </c>
    </row>
    <row r="3" spans="1:2" x14ac:dyDescent="0.3">
      <c r="A3" s="124" t="s">
        <v>270</v>
      </c>
      <c r="B3" s="125" t="s">
        <v>271</v>
      </c>
    </row>
    <row r="4" spans="1:2" x14ac:dyDescent="0.3">
      <c r="A4" s="124" t="s">
        <v>272</v>
      </c>
      <c r="B4" s="126" t="s">
        <v>273</v>
      </c>
    </row>
    <row r="5" spans="1:2" ht="31.5" customHeight="1" x14ac:dyDescent="0.3">
      <c r="A5" s="124" t="s">
        <v>274</v>
      </c>
      <c r="B5" s="125" t="s">
        <v>275</v>
      </c>
    </row>
    <row r="6" spans="1:2" ht="25.5" x14ac:dyDescent="0.3">
      <c r="A6" s="124" t="s">
        <v>276</v>
      </c>
      <c r="B6" s="125" t="s">
        <v>277</v>
      </c>
    </row>
    <row r="7" spans="1:2" ht="33.75" customHeight="1" x14ac:dyDescent="0.3">
      <c r="A7" s="124" t="s">
        <v>278</v>
      </c>
      <c r="B7" s="125" t="s">
        <v>279</v>
      </c>
    </row>
    <row r="8" spans="1:2" ht="25.5" x14ac:dyDescent="0.3">
      <c r="A8" s="124" t="s">
        <v>280</v>
      </c>
      <c r="B8" s="125" t="s">
        <v>281</v>
      </c>
    </row>
    <row r="9" spans="1:2" ht="17.25" thickBot="1" x14ac:dyDescent="0.35">
      <c r="A9" s="127" t="s">
        <v>282</v>
      </c>
      <c r="B9" s="128" t="s">
        <v>283</v>
      </c>
    </row>
    <row r="10" spans="1:2" ht="17.25" thickBot="1" x14ac:dyDescent="0.35"/>
    <row r="11" spans="1:2" x14ac:dyDescent="0.3">
      <c r="A11" s="499" t="s">
        <v>284</v>
      </c>
      <c r="B11" s="500"/>
    </row>
    <row r="12" spans="1:2" ht="17.25" thickBot="1" x14ac:dyDescent="0.35">
      <c r="A12" s="129" t="s">
        <v>285</v>
      </c>
      <c r="B12" s="130" t="s">
        <v>286</v>
      </c>
    </row>
    <row r="13" spans="1:2" x14ac:dyDescent="0.3">
      <c r="A13" s="501" t="s">
        <v>287</v>
      </c>
      <c r="B13" s="131" t="s">
        <v>172</v>
      </c>
    </row>
    <row r="14" spans="1:2" ht="17.25" thickBot="1" x14ac:dyDescent="0.35">
      <c r="A14" s="502"/>
      <c r="B14" s="132" t="s">
        <v>288</v>
      </c>
    </row>
    <row r="15" spans="1:2" x14ac:dyDescent="0.3">
      <c r="A15" s="503" t="s">
        <v>289</v>
      </c>
      <c r="B15" s="131" t="s">
        <v>290</v>
      </c>
    </row>
    <row r="16" spans="1:2" ht="17.25" thickBot="1" x14ac:dyDescent="0.35">
      <c r="A16" s="504"/>
      <c r="B16" s="132" t="s">
        <v>291</v>
      </c>
    </row>
    <row r="17" spans="1:2" x14ac:dyDescent="0.3">
      <c r="A17" s="496" t="s">
        <v>292</v>
      </c>
      <c r="B17" s="131" t="s">
        <v>293</v>
      </c>
    </row>
    <row r="18" spans="1:2" x14ac:dyDescent="0.3">
      <c r="A18" s="497"/>
      <c r="B18" s="133" t="s">
        <v>294</v>
      </c>
    </row>
    <row r="19" spans="1:2" ht="17.25" thickBot="1" x14ac:dyDescent="0.35">
      <c r="A19" s="498"/>
      <c r="B19" s="132" t="s">
        <v>295</v>
      </c>
    </row>
    <row r="20" spans="1:2" x14ac:dyDescent="0.3">
      <c r="A20" s="503" t="s">
        <v>296</v>
      </c>
      <c r="B20" s="131" t="s">
        <v>297</v>
      </c>
    </row>
    <row r="21" spans="1:2" x14ac:dyDescent="0.3">
      <c r="A21" s="505"/>
      <c r="B21" s="133" t="s">
        <v>174</v>
      </c>
    </row>
    <row r="22" spans="1:2" x14ac:dyDescent="0.3">
      <c r="A22" s="505"/>
      <c r="B22" s="133" t="s">
        <v>298</v>
      </c>
    </row>
    <row r="23" spans="1:2" x14ac:dyDescent="0.3">
      <c r="A23" s="505"/>
      <c r="B23" s="133" t="s">
        <v>299</v>
      </c>
    </row>
    <row r="24" spans="1:2" x14ac:dyDescent="0.3">
      <c r="A24" s="505"/>
      <c r="B24" s="133" t="s">
        <v>300</v>
      </c>
    </row>
    <row r="25" spans="1:2" x14ac:dyDescent="0.3">
      <c r="A25" s="505"/>
      <c r="B25" s="133" t="s">
        <v>301</v>
      </c>
    </row>
    <row r="26" spans="1:2" x14ac:dyDescent="0.3">
      <c r="A26" s="505"/>
      <c r="B26" s="133" t="s">
        <v>167</v>
      </c>
    </row>
    <row r="27" spans="1:2" x14ac:dyDescent="0.3">
      <c r="A27" s="505"/>
      <c r="B27" s="133" t="s">
        <v>302</v>
      </c>
    </row>
    <row r="28" spans="1:2" x14ac:dyDescent="0.3">
      <c r="A28" s="505"/>
      <c r="B28" s="133" t="s">
        <v>303</v>
      </c>
    </row>
    <row r="29" spans="1:2" x14ac:dyDescent="0.3">
      <c r="A29" s="505"/>
      <c r="B29" s="133" t="s">
        <v>304</v>
      </c>
    </row>
    <row r="30" spans="1:2" ht="17.25" thickBot="1" x14ac:dyDescent="0.35">
      <c r="A30" s="504"/>
      <c r="B30" s="132" t="s">
        <v>305</v>
      </c>
    </row>
    <row r="31" spans="1:2" x14ac:dyDescent="0.3">
      <c r="A31" s="496" t="s">
        <v>306</v>
      </c>
      <c r="B31" s="131" t="s">
        <v>307</v>
      </c>
    </row>
    <row r="32" spans="1:2" x14ac:dyDescent="0.3">
      <c r="A32" s="497"/>
      <c r="B32" s="133" t="s">
        <v>308</v>
      </c>
    </row>
    <row r="33" spans="1:2" x14ac:dyDescent="0.3">
      <c r="A33" s="497"/>
      <c r="B33" s="133" t="s">
        <v>309</v>
      </c>
    </row>
    <row r="34" spans="1:2" x14ac:dyDescent="0.3">
      <c r="A34" s="497"/>
      <c r="B34" s="133" t="s">
        <v>310</v>
      </c>
    </row>
    <row r="35" spans="1:2" x14ac:dyDescent="0.3">
      <c r="A35" s="497"/>
      <c r="B35" s="133" t="s">
        <v>311</v>
      </c>
    </row>
    <row r="36" spans="1:2" x14ac:dyDescent="0.3">
      <c r="A36" s="497"/>
      <c r="B36" s="133" t="s">
        <v>312</v>
      </c>
    </row>
    <row r="37" spans="1:2" x14ac:dyDescent="0.3">
      <c r="A37" s="497"/>
      <c r="B37" s="133" t="s">
        <v>313</v>
      </c>
    </row>
    <row r="38" spans="1:2" x14ac:dyDescent="0.3">
      <c r="A38" s="497"/>
      <c r="B38" s="133" t="s">
        <v>314</v>
      </c>
    </row>
    <row r="39" spans="1:2" x14ac:dyDescent="0.3">
      <c r="A39" s="497"/>
      <c r="B39" s="133" t="s">
        <v>315</v>
      </c>
    </row>
    <row r="40" spans="1:2" x14ac:dyDescent="0.3">
      <c r="A40" s="497"/>
      <c r="B40" s="133" t="s">
        <v>316</v>
      </c>
    </row>
    <row r="41" spans="1:2" x14ac:dyDescent="0.3">
      <c r="A41" s="497"/>
      <c r="B41" s="133" t="s">
        <v>317</v>
      </c>
    </row>
    <row r="42" spans="1:2" x14ac:dyDescent="0.3">
      <c r="A42" s="497"/>
      <c r="B42" s="133" t="s">
        <v>318</v>
      </c>
    </row>
    <row r="43" spans="1:2" x14ac:dyDescent="0.3">
      <c r="A43" s="497"/>
      <c r="B43" s="133" t="s">
        <v>319</v>
      </c>
    </row>
    <row r="44" spans="1:2" x14ac:dyDescent="0.3">
      <c r="A44" s="497"/>
      <c r="B44" s="133" t="s">
        <v>320</v>
      </c>
    </row>
    <row r="45" spans="1:2" ht="17.25" thickBot="1" x14ac:dyDescent="0.35">
      <c r="A45" s="498"/>
      <c r="B45" s="132" t="s">
        <v>321</v>
      </c>
    </row>
    <row r="46" spans="1:2" x14ac:dyDescent="0.3">
      <c r="A46" s="496" t="s">
        <v>322</v>
      </c>
      <c r="B46" s="131" t="s">
        <v>323</v>
      </c>
    </row>
    <row r="47" spans="1:2" ht="17.25" thickBot="1" x14ac:dyDescent="0.35">
      <c r="A47" s="498"/>
      <c r="B47" s="132" t="s">
        <v>324</v>
      </c>
    </row>
    <row r="48" spans="1:2" x14ac:dyDescent="0.3">
      <c r="A48" s="501" t="s">
        <v>325</v>
      </c>
      <c r="B48" s="134" t="s">
        <v>326</v>
      </c>
    </row>
    <row r="49" spans="1:2" ht="17.25" thickBot="1" x14ac:dyDescent="0.35">
      <c r="A49" s="502"/>
      <c r="B49" s="135" t="s">
        <v>176</v>
      </c>
    </row>
    <row r="50" spans="1:2" x14ac:dyDescent="0.3">
      <c r="A50" s="506" t="s">
        <v>327</v>
      </c>
      <c r="B50" s="134" t="s">
        <v>328</v>
      </c>
    </row>
    <row r="51" spans="1:2" ht="17.25" thickBot="1" x14ac:dyDescent="0.35">
      <c r="A51" s="507"/>
      <c r="B51" s="135" t="s">
        <v>329</v>
      </c>
    </row>
    <row r="52" spans="1:2" ht="17.25" thickBot="1" x14ac:dyDescent="0.35"/>
    <row r="53" spans="1:2" x14ac:dyDescent="0.3">
      <c r="A53" s="499" t="s">
        <v>330</v>
      </c>
      <c r="B53" s="500"/>
    </row>
    <row r="54" spans="1:2" ht="17.25" thickBot="1" x14ac:dyDescent="0.35">
      <c r="A54" s="129" t="s">
        <v>285</v>
      </c>
      <c r="B54" s="136" t="s">
        <v>331</v>
      </c>
    </row>
    <row r="55" spans="1:2" x14ac:dyDescent="0.3">
      <c r="A55" s="503" t="s">
        <v>63</v>
      </c>
      <c r="B55" s="134" t="s">
        <v>168</v>
      </c>
    </row>
    <row r="56" spans="1:2" x14ac:dyDescent="0.3">
      <c r="A56" s="505"/>
      <c r="B56" s="137" t="s">
        <v>332</v>
      </c>
    </row>
    <row r="57" spans="1:2" x14ac:dyDescent="0.3">
      <c r="A57" s="505"/>
      <c r="B57" s="137" t="s">
        <v>333</v>
      </c>
    </row>
    <row r="58" spans="1:2" x14ac:dyDescent="0.3">
      <c r="A58" s="505"/>
      <c r="B58" s="137" t="s">
        <v>334</v>
      </c>
    </row>
    <row r="59" spans="1:2" x14ac:dyDescent="0.3">
      <c r="A59" s="505"/>
      <c r="B59" s="137" t="s">
        <v>335</v>
      </c>
    </row>
    <row r="60" spans="1:2" x14ac:dyDescent="0.3">
      <c r="A60" s="505"/>
      <c r="B60" s="137" t="s">
        <v>336</v>
      </c>
    </row>
    <row r="61" spans="1:2" x14ac:dyDescent="0.3">
      <c r="A61" s="505"/>
      <c r="B61" s="137" t="s">
        <v>337</v>
      </c>
    </row>
    <row r="62" spans="1:2" x14ac:dyDescent="0.3">
      <c r="A62" s="505"/>
      <c r="B62" s="137" t="s">
        <v>338</v>
      </c>
    </row>
    <row r="63" spans="1:2" x14ac:dyDescent="0.3">
      <c r="A63" s="505"/>
      <c r="B63" s="137" t="s">
        <v>173</v>
      </c>
    </row>
    <row r="64" spans="1:2" x14ac:dyDescent="0.3">
      <c r="A64" s="505"/>
      <c r="B64" s="137" t="s">
        <v>339</v>
      </c>
    </row>
    <row r="65" spans="1:2" x14ac:dyDescent="0.3">
      <c r="A65" s="505"/>
      <c r="B65" s="137" t="s">
        <v>340</v>
      </c>
    </row>
    <row r="66" spans="1:2" x14ac:dyDescent="0.3">
      <c r="A66" s="505"/>
      <c r="B66" s="137" t="s">
        <v>341</v>
      </c>
    </row>
    <row r="67" spans="1:2" x14ac:dyDescent="0.3">
      <c r="A67" s="505"/>
      <c r="B67" s="137" t="s">
        <v>342</v>
      </c>
    </row>
    <row r="68" spans="1:2" ht="17.25" thickBot="1" x14ac:dyDescent="0.35">
      <c r="A68" s="504"/>
      <c r="B68" s="135" t="s">
        <v>343</v>
      </c>
    </row>
    <row r="69" spans="1:2" x14ac:dyDescent="0.3">
      <c r="A69" s="503" t="s">
        <v>344</v>
      </c>
      <c r="B69" s="134" t="s">
        <v>345</v>
      </c>
    </row>
    <row r="70" spans="1:2" x14ac:dyDescent="0.3">
      <c r="A70" s="505"/>
      <c r="B70" s="137" t="s">
        <v>346</v>
      </c>
    </row>
    <row r="71" spans="1:2" x14ac:dyDescent="0.3">
      <c r="A71" s="505"/>
      <c r="B71" s="137" t="s">
        <v>347</v>
      </c>
    </row>
    <row r="72" spans="1:2" x14ac:dyDescent="0.3">
      <c r="A72" s="505"/>
      <c r="B72" s="137" t="s">
        <v>348</v>
      </c>
    </row>
    <row r="73" spans="1:2" x14ac:dyDescent="0.3">
      <c r="A73" s="505"/>
      <c r="B73" s="137" t="s">
        <v>349</v>
      </c>
    </row>
    <row r="74" spans="1:2" x14ac:dyDescent="0.3">
      <c r="A74" s="505"/>
      <c r="B74" s="137" t="s">
        <v>350</v>
      </c>
    </row>
    <row r="75" spans="1:2" x14ac:dyDescent="0.3">
      <c r="A75" s="505"/>
      <c r="B75" s="137" t="s">
        <v>351</v>
      </c>
    </row>
    <row r="76" spans="1:2" x14ac:dyDescent="0.3">
      <c r="A76" s="505"/>
      <c r="B76" s="137" t="s">
        <v>352</v>
      </c>
    </row>
    <row r="77" spans="1:2" x14ac:dyDescent="0.3">
      <c r="A77" s="505"/>
      <c r="B77" s="137" t="s">
        <v>353</v>
      </c>
    </row>
    <row r="78" spans="1:2" x14ac:dyDescent="0.3">
      <c r="A78" s="505"/>
      <c r="B78" s="137" t="s">
        <v>354</v>
      </c>
    </row>
    <row r="79" spans="1:2" x14ac:dyDescent="0.3">
      <c r="A79" s="505"/>
      <c r="B79" s="137" t="s">
        <v>355</v>
      </c>
    </row>
    <row r="80" spans="1:2" x14ac:dyDescent="0.3">
      <c r="A80" s="505"/>
      <c r="B80" s="137" t="s">
        <v>356</v>
      </c>
    </row>
    <row r="81" spans="1:2" x14ac:dyDescent="0.3">
      <c r="A81" s="505"/>
      <c r="B81" s="137" t="s">
        <v>357</v>
      </c>
    </row>
    <row r="82" spans="1:2" x14ac:dyDescent="0.3">
      <c r="A82" s="505"/>
      <c r="B82" s="137" t="s">
        <v>358</v>
      </c>
    </row>
    <row r="83" spans="1:2" x14ac:dyDescent="0.3">
      <c r="A83" s="505"/>
      <c r="B83" s="137" t="s">
        <v>359</v>
      </c>
    </row>
    <row r="84" spans="1:2" ht="17.25" thickBot="1" x14ac:dyDescent="0.35">
      <c r="A84" s="504"/>
      <c r="B84" s="135" t="s">
        <v>360</v>
      </c>
    </row>
    <row r="85" spans="1:2" x14ac:dyDescent="0.3">
      <c r="A85" s="503" t="s">
        <v>361</v>
      </c>
      <c r="B85" s="134" t="s">
        <v>362</v>
      </c>
    </row>
    <row r="86" spans="1:2" x14ac:dyDescent="0.3">
      <c r="A86" s="505"/>
      <c r="B86" s="137" t="s">
        <v>363</v>
      </c>
    </row>
    <row r="87" spans="1:2" x14ac:dyDescent="0.3">
      <c r="A87" s="505"/>
      <c r="B87" s="137" t="s">
        <v>364</v>
      </c>
    </row>
    <row r="88" spans="1:2" x14ac:dyDescent="0.3">
      <c r="A88" s="505"/>
      <c r="B88" s="137" t="s">
        <v>365</v>
      </c>
    </row>
    <row r="89" spans="1:2" x14ac:dyDescent="0.3">
      <c r="A89" s="505"/>
      <c r="B89" s="137" t="s">
        <v>366</v>
      </c>
    </row>
    <row r="90" spans="1:2" ht="16.5" customHeight="1" x14ac:dyDescent="0.3">
      <c r="A90" s="505"/>
      <c r="B90" s="138" t="s">
        <v>367</v>
      </c>
    </row>
    <row r="91" spans="1:2" ht="17.25" thickBot="1" x14ac:dyDescent="0.35">
      <c r="A91" s="504"/>
      <c r="B91" s="135" t="s">
        <v>368</v>
      </c>
    </row>
    <row r="92" spans="1:2" x14ac:dyDescent="0.3">
      <c r="A92" s="503" t="s">
        <v>62</v>
      </c>
      <c r="B92" s="134" t="s">
        <v>175</v>
      </c>
    </row>
    <row r="93" spans="1:2" ht="15" customHeight="1" x14ac:dyDescent="0.3">
      <c r="A93" s="505"/>
      <c r="B93" s="138" t="s">
        <v>369</v>
      </c>
    </row>
    <row r="94" spans="1:2" ht="16.5" customHeight="1" x14ac:dyDescent="0.3">
      <c r="A94" s="505"/>
      <c r="B94" s="138" t="s">
        <v>370</v>
      </c>
    </row>
    <row r="95" spans="1:2" x14ac:dyDescent="0.3">
      <c r="A95" s="505"/>
      <c r="B95" s="137" t="s">
        <v>371</v>
      </c>
    </row>
    <row r="96" spans="1:2" x14ac:dyDescent="0.3">
      <c r="A96" s="505"/>
      <c r="B96" s="137" t="s">
        <v>372</v>
      </c>
    </row>
    <row r="97" spans="1:2" ht="17.25" thickBot="1" x14ac:dyDescent="0.35">
      <c r="A97" s="504"/>
      <c r="B97" s="135" t="s">
        <v>373</v>
      </c>
    </row>
    <row r="98" spans="1:2" x14ac:dyDescent="0.3">
      <c r="A98" s="503" t="s">
        <v>374</v>
      </c>
      <c r="B98" s="139" t="s">
        <v>375</v>
      </c>
    </row>
    <row r="99" spans="1:2" x14ac:dyDescent="0.3">
      <c r="A99" s="505"/>
      <c r="B99" s="137" t="s">
        <v>376</v>
      </c>
    </row>
    <row r="100" spans="1:2" x14ac:dyDescent="0.3">
      <c r="A100" s="505"/>
      <c r="B100" s="137" t="s">
        <v>377</v>
      </c>
    </row>
    <row r="101" spans="1:2" x14ac:dyDescent="0.3">
      <c r="A101" s="505"/>
      <c r="B101" s="137" t="s">
        <v>378</v>
      </c>
    </row>
    <row r="102" spans="1:2" x14ac:dyDescent="0.3">
      <c r="A102" s="505"/>
      <c r="B102" s="137" t="s">
        <v>379</v>
      </c>
    </row>
    <row r="103" spans="1:2" ht="17.25" thickBot="1" x14ac:dyDescent="0.35">
      <c r="A103" s="504"/>
      <c r="B103" s="140" t="s">
        <v>380</v>
      </c>
    </row>
    <row r="104" spans="1:2" x14ac:dyDescent="0.3">
      <c r="A104" s="503" t="s">
        <v>381</v>
      </c>
      <c r="B104" s="139" t="s">
        <v>382</v>
      </c>
    </row>
    <row r="105" spans="1:2" x14ac:dyDescent="0.3">
      <c r="A105" s="505"/>
      <c r="B105" s="137" t="s">
        <v>383</v>
      </c>
    </row>
    <row r="106" spans="1:2" x14ac:dyDescent="0.3">
      <c r="A106" s="505"/>
      <c r="B106" s="137" t="s">
        <v>384</v>
      </c>
    </row>
    <row r="107" spans="1:2" x14ac:dyDescent="0.3">
      <c r="A107" s="505"/>
      <c r="B107" s="137" t="s">
        <v>385</v>
      </c>
    </row>
    <row r="108" spans="1:2" x14ac:dyDescent="0.3">
      <c r="A108" s="505"/>
      <c r="B108" s="137" t="s">
        <v>386</v>
      </c>
    </row>
    <row r="109" spans="1:2" ht="17.25" thickBot="1" x14ac:dyDescent="0.35">
      <c r="A109" s="504"/>
      <c r="B109" s="140" t="s">
        <v>387</v>
      </c>
    </row>
    <row r="110" spans="1:2" ht="17.25" thickBot="1" x14ac:dyDescent="0.35">
      <c r="A110" s="141" t="s">
        <v>388</v>
      </c>
      <c r="B110" s="142" t="s">
        <v>389</v>
      </c>
    </row>
    <row r="111" spans="1:2" ht="15" customHeight="1" x14ac:dyDescent="0.3"/>
    <row r="112" spans="1:2" x14ac:dyDescent="0.3">
      <c r="A112" s="143" t="s">
        <v>390</v>
      </c>
    </row>
    <row r="113" spans="1:1" x14ac:dyDescent="0.3">
      <c r="A113" s="144" t="s">
        <v>169</v>
      </c>
    </row>
    <row r="114" spans="1:1" x14ac:dyDescent="0.3">
      <c r="A114" s="144" t="s">
        <v>391</v>
      </c>
    </row>
    <row r="115" spans="1:1" x14ac:dyDescent="0.3">
      <c r="A115" s="144" t="s">
        <v>392</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393</v>
      </c>
      <c r="E2" t="s">
        <v>141</v>
      </c>
    </row>
    <row r="3" spans="2:5" x14ac:dyDescent="0.25">
      <c r="B3" t="s">
        <v>394</v>
      </c>
      <c r="E3" t="s">
        <v>395</v>
      </c>
    </row>
    <row r="4" spans="2:5" x14ac:dyDescent="0.25">
      <c r="B4" t="s">
        <v>396</v>
      </c>
      <c r="E4" t="s">
        <v>103</v>
      </c>
    </row>
    <row r="5" spans="2:5" x14ac:dyDescent="0.25">
      <c r="B5" t="s">
        <v>112</v>
      </c>
    </row>
    <row r="8" spans="2:5" x14ac:dyDescent="0.25">
      <c r="B8" t="s">
        <v>397</v>
      </c>
    </row>
    <row r="9" spans="2:5" x14ac:dyDescent="0.25">
      <c r="B9" t="s">
        <v>398</v>
      </c>
    </row>
    <row r="10" spans="2:5" x14ac:dyDescent="0.25">
      <c r="B10" t="s">
        <v>399</v>
      </c>
    </row>
    <row r="13" spans="2:5" x14ac:dyDescent="0.25">
      <c r="B13" t="s">
        <v>400</v>
      </c>
    </row>
    <row r="14" spans="2:5" x14ac:dyDescent="0.25">
      <c r="B14" t="s">
        <v>104</v>
      </c>
    </row>
    <row r="15" spans="2:5" x14ac:dyDescent="0.25">
      <c r="B15" t="s">
        <v>401</v>
      </c>
    </row>
    <row r="16" spans="2:5" x14ac:dyDescent="0.25">
      <c r="B16" t="s">
        <v>402</v>
      </c>
    </row>
    <row r="17" spans="2:2" x14ac:dyDescent="0.25">
      <c r="B17" t="s">
        <v>403</v>
      </c>
    </row>
    <row r="20" spans="2:2" x14ac:dyDescent="0.25">
      <c r="B20" t="s">
        <v>399</v>
      </c>
    </row>
    <row r="21" spans="2:2" x14ac:dyDescent="0.25">
      <c r="B21" t="s">
        <v>404</v>
      </c>
    </row>
    <row r="22" spans="2:2" x14ac:dyDescent="0.25">
      <c r="B22" t="s">
        <v>405</v>
      </c>
    </row>
    <row r="24" spans="2:2" x14ac:dyDescent="0.25">
      <c r="B24" t="s">
        <v>406</v>
      </c>
    </row>
    <row r="25" spans="2:2" x14ac:dyDescent="0.25">
      <c r="B25" t="s">
        <v>144</v>
      </c>
    </row>
    <row r="26" spans="2:2" x14ac:dyDescent="0.25">
      <c r="B26" t="s">
        <v>407</v>
      </c>
    </row>
    <row r="27" spans="2:2" x14ac:dyDescent="0.25">
      <c r="B27" t="s">
        <v>408</v>
      </c>
    </row>
    <row r="28" spans="2:2" x14ac:dyDescent="0.25">
      <c r="B28" t="s">
        <v>106</v>
      </c>
    </row>
    <row r="29" spans="2:2" x14ac:dyDescent="0.25">
      <c r="B29" t="s">
        <v>409</v>
      </c>
    </row>
  </sheetData>
  <sortState xmlns:xlrd2="http://schemas.microsoft.com/office/spreadsheetml/2017/richdata2" ref="B2:B5">
    <sortCondition ref="B2:B5"/>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3" customWidth="1"/>
    <col min="2" max="16384" width="11.42578125" style="3"/>
  </cols>
  <sheetData>
    <row r="3" spans="1:1" x14ac:dyDescent="0.2">
      <c r="A3" s="4" t="s">
        <v>107</v>
      </c>
    </row>
    <row r="4" spans="1:1" x14ac:dyDescent="0.2">
      <c r="A4" s="4" t="s">
        <v>117</v>
      </c>
    </row>
    <row r="5" spans="1:1" x14ac:dyDescent="0.2">
      <c r="A5" s="4" t="s">
        <v>251</v>
      </c>
    </row>
    <row r="6" spans="1:1" x14ac:dyDescent="0.2">
      <c r="A6" s="4" t="s">
        <v>171</v>
      </c>
    </row>
    <row r="7" spans="1:1" x14ac:dyDescent="0.2">
      <c r="A7" s="4" t="s">
        <v>108</v>
      </c>
    </row>
    <row r="8" spans="1:1" x14ac:dyDescent="0.2">
      <c r="A8" s="4" t="s">
        <v>109</v>
      </c>
    </row>
    <row r="9" spans="1:1" x14ac:dyDescent="0.2">
      <c r="A9" s="4" t="s">
        <v>258</v>
      </c>
    </row>
    <row r="10" spans="1:1" x14ac:dyDescent="0.2">
      <c r="A10" s="4" t="s">
        <v>115</v>
      </c>
    </row>
    <row r="11" spans="1:1" x14ac:dyDescent="0.2">
      <c r="A11" s="4" t="s">
        <v>110</v>
      </c>
    </row>
    <row r="12" spans="1:1" x14ac:dyDescent="0.2">
      <c r="A12" s="4" t="s">
        <v>111</v>
      </c>
    </row>
    <row r="13" spans="1:1" x14ac:dyDescent="0.2">
      <c r="A13" s="4" t="s">
        <v>410</v>
      </c>
    </row>
    <row r="14" spans="1:1" x14ac:dyDescent="0.2">
      <c r="A14" s="4"/>
    </row>
    <row r="16" spans="1:1" x14ac:dyDescent="0.2">
      <c r="A16" s="4" t="s">
        <v>411</v>
      </c>
    </row>
    <row r="17" spans="1:2" x14ac:dyDescent="0.2">
      <c r="A17" s="4" t="s">
        <v>393</v>
      </c>
    </row>
    <row r="18" spans="1:2" x14ac:dyDescent="0.2">
      <c r="A18" s="4" t="s">
        <v>394</v>
      </c>
    </row>
    <row r="20" spans="1:2" x14ac:dyDescent="0.2">
      <c r="A20" s="4" t="s">
        <v>398</v>
      </c>
    </row>
    <row r="21" spans="1:2" x14ac:dyDescent="0.2">
      <c r="A21" s="4" t="s">
        <v>399</v>
      </c>
    </row>
    <row r="23" spans="1:2" x14ac:dyDescent="0.2">
      <c r="A23" s="3" t="s">
        <v>114</v>
      </c>
    </row>
    <row r="24" spans="1:2" x14ac:dyDescent="0.2">
      <c r="A24" s="3" t="s">
        <v>412</v>
      </c>
    </row>
    <row r="26" spans="1:2" x14ac:dyDescent="0.2">
      <c r="A26" s="111" t="s">
        <v>413</v>
      </c>
      <c r="B26" s="113" t="s">
        <v>414</v>
      </c>
    </row>
    <row r="27" spans="1:2" x14ac:dyDescent="0.2">
      <c r="A27" s="111" t="s">
        <v>415</v>
      </c>
      <c r="B27" s="113" t="s">
        <v>416</v>
      </c>
    </row>
    <row r="28" spans="1:2" ht="25.5" x14ac:dyDescent="0.2">
      <c r="A28" s="111" t="s">
        <v>417</v>
      </c>
      <c r="B28" s="113" t="s">
        <v>418</v>
      </c>
    </row>
    <row r="29" spans="1:2" x14ac:dyDescent="0.2">
      <c r="A29" s="112" t="s">
        <v>419</v>
      </c>
      <c r="B29" s="113" t="s">
        <v>420</v>
      </c>
    </row>
    <row r="30" spans="1:2" x14ac:dyDescent="0.2">
      <c r="A30" s="111" t="s">
        <v>421</v>
      </c>
      <c r="B30" s="113" t="s">
        <v>422</v>
      </c>
    </row>
    <row r="31" spans="1:2" x14ac:dyDescent="0.2">
      <c r="A31" s="111" t="s">
        <v>423</v>
      </c>
      <c r="B31" s="113" t="s">
        <v>424</v>
      </c>
    </row>
    <row r="32" spans="1:2" x14ac:dyDescent="0.2">
      <c r="A32" s="111" t="s">
        <v>425</v>
      </c>
      <c r="B32" s="113" t="s">
        <v>426</v>
      </c>
    </row>
    <row r="33" spans="1:4" x14ac:dyDescent="0.2">
      <c r="A33" s="111" t="s">
        <v>427</v>
      </c>
      <c r="B33" s="113" t="s">
        <v>428</v>
      </c>
    </row>
    <row r="34" spans="1:4" x14ac:dyDescent="0.2">
      <c r="A34" s="111" t="s">
        <v>429</v>
      </c>
      <c r="B34" s="113" t="s">
        <v>430</v>
      </c>
    </row>
    <row r="35" spans="1:4" x14ac:dyDescent="0.2">
      <c r="A35" s="111" t="s">
        <v>61</v>
      </c>
      <c r="B35" s="113" t="s">
        <v>102</v>
      </c>
    </row>
    <row r="36" spans="1:4" x14ac:dyDescent="0.2">
      <c r="A36" s="111" t="s">
        <v>65</v>
      </c>
      <c r="B36" s="113" t="s">
        <v>431</v>
      </c>
    </row>
    <row r="37" spans="1:4" ht="15.75" customHeight="1" x14ac:dyDescent="0.2">
      <c r="A37" s="111" t="s">
        <v>432</v>
      </c>
      <c r="B37" s="113" t="s">
        <v>433</v>
      </c>
    </row>
    <row r="38" spans="1:4" x14ac:dyDescent="0.2">
      <c r="A38" s="111" t="s">
        <v>434</v>
      </c>
      <c r="B38" s="113" t="s">
        <v>435</v>
      </c>
    </row>
    <row r="39" spans="1:4" x14ac:dyDescent="0.2">
      <c r="A39" s="111" t="s">
        <v>436</v>
      </c>
      <c r="B39" s="113" t="s">
        <v>437</v>
      </c>
    </row>
    <row r="43" spans="1:4" x14ac:dyDescent="0.2">
      <c r="A43" s="3">
        <v>1</v>
      </c>
    </row>
    <row r="44" spans="1:4" x14ac:dyDescent="0.2">
      <c r="A44" s="3">
        <v>2</v>
      </c>
    </row>
    <row r="45" spans="1:4" x14ac:dyDescent="0.2">
      <c r="A45" s="3">
        <v>3</v>
      </c>
      <c r="B45" s="3">
        <v>3</v>
      </c>
    </row>
    <row r="46" spans="1:4" x14ac:dyDescent="0.2">
      <c r="A46" s="3">
        <v>4</v>
      </c>
      <c r="B46" s="3">
        <v>4</v>
      </c>
    </row>
    <row r="47" spans="1:4" x14ac:dyDescent="0.2">
      <c r="A47" s="3">
        <v>5</v>
      </c>
      <c r="B47" s="3">
        <v>5</v>
      </c>
      <c r="C47" s="3">
        <f>25*4</f>
        <v>100</v>
      </c>
      <c r="D47" s="3">
        <f>5*4</f>
        <v>20</v>
      </c>
    </row>
    <row r="48" spans="1:4" x14ac:dyDescent="0.2">
      <c r="C48" s="3">
        <f>12*4</f>
        <v>48</v>
      </c>
      <c r="D48" s="3">
        <f>4*4</f>
        <v>16</v>
      </c>
    </row>
    <row r="49" spans="1:4" x14ac:dyDescent="0.2">
      <c r="C49" s="3">
        <f>6*4</f>
        <v>24</v>
      </c>
      <c r="D49" s="3">
        <f>3*4</f>
        <v>12</v>
      </c>
    </row>
    <row r="52" spans="1:4" x14ac:dyDescent="0.2">
      <c r="A52" s="3">
        <v>0</v>
      </c>
      <c r="B52" s="3">
        <v>15</v>
      </c>
      <c r="C52" s="3">
        <v>0</v>
      </c>
    </row>
    <row r="53" spans="1:4" x14ac:dyDescent="0.2">
      <c r="A53" s="3">
        <v>10</v>
      </c>
      <c r="B53" s="3">
        <v>0</v>
      </c>
      <c r="C53" s="3">
        <v>5</v>
      </c>
    </row>
    <row r="54" spans="1:4" x14ac:dyDescent="0.2">
      <c r="A54" s="3">
        <v>15</v>
      </c>
      <c r="C54" s="3">
        <v>10</v>
      </c>
    </row>
    <row r="56" spans="1:4" x14ac:dyDescent="0.2">
      <c r="A56" s="115" t="s">
        <v>146</v>
      </c>
    </row>
    <row r="57" spans="1:4" x14ac:dyDescent="0.2">
      <c r="A57" s="115" t="s">
        <v>438</v>
      </c>
    </row>
    <row r="58" spans="1:4" x14ac:dyDescent="0.2">
      <c r="A58" s="115" t="s">
        <v>439</v>
      </c>
    </row>
    <row r="60" spans="1:4" x14ac:dyDescent="0.2">
      <c r="A60" s="3" t="s">
        <v>147</v>
      </c>
      <c r="B60" s="3" t="s">
        <v>147</v>
      </c>
    </row>
    <row r="61" spans="1:4" x14ac:dyDescent="0.2">
      <c r="A61" s="3" t="s">
        <v>440</v>
      </c>
      <c r="B61" s="3" t="s">
        <v>441</v>
      </c>
    </row>
    <row r="62" spans="1:4" x14ac:dyDescent="0.2">
      <c r="B62" s="3" t="s">
        <v>440</v>
      </c>
    </row>
    <row r="64" spans="1:4" x14ac:dyDescent="0.2">
      <c r="A64" s="3" t="s">
        <v>411</v>
      </c>
    </row>
    <row r="65" spans="1:1" x14ac:dyDescent="0.2">
      <c r="A65" s="3" t="s">
        <v>394</v>
      </c>
    </row>
    <row r="66" spans="1:1" x14ac:dyDescent="0.2">
      <c r="A66" s="3" t="s">
        <v>442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D636BDB0F537D4EBFDC8C5C8A8ACB38" ma:contentTypeVersion="14" ma:contentTypeDescription="Crear nuevo documento." ma:contentTypeScope="" ma:versionID="58a71f562b9229885e64cb5a8b747dfe">
  <xsd:schema xmlns:xsd="http://www.w3.org/2001/XMLSchema" xmlns:xs="http://www.w3.org/2001/XMLSchema" xmlns:p="http://schemas.microsoft.com/office/2006/metadata/properties" xmlns:ns3="bb91b629-95ad-4c88-95c3-fc8c5ac180d2" xmlns:ns4="a41d1cd6-9f5e-4c2f-8af3-2f4d06fb9c15" targetNamespace="http://schemas.microsoft.com/office/2006/metadata/properties" ma:root="true" ma:fieldsID="404edcefc94d8aa571db3f75b7c01a43" ns3:_="" ns4:_="">
    <xsd:import namespace="bb91b629-95ad-4c88-95c3-fc8c5ac180d2"/>
    <xsd:import namespace="a41d1cd6-9f5e-4c2f-8af3-2f4d06fb9c1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b629-95ad-4c88-95c3-fc8c5ac18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1d1cd6-9f5e-4c2f-8af3-2f4d06fb9c1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00C3C5-BC93-47FA-9D52-DD1CA5A62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b629-95ad-4c88-95c3-fc8c5ac180d2"/>
    <ds:schemaRef ds:uri="a41d1cd6-9f5e-4c2f-8af3-2f4d06fb9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71DABB-6E59-4815-9084-2BA675CEB8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41d1cd6-9f5e-4c2f-8af3-2f4d06fb9c15"/>
    <ds:schemaRef ds:uri="http://schemas.microsoft.com/office/2006/metadata/properties"/>
    <ds:schemaRef ds:uri="bb91b629-95ad-4c88-95c3-fc8c5ac180d2"/>
    <ds:schemaRef ds:uri="http://www.w3.org/XML/1998/namespace"/>
    <ds:schemaRef ds:uri="http://purl.org/dc/dcmitype/"/>
  </ds:schemaRefs>
</ds:datastoreItem>
</file>

<file path=customXml/itemProps3.xml><?xml version="1.0" encoding="utf-8"?>
<ds:datastoreItem xmlns:ds="http://schemas.openxmlformats.org/officeDocument/2006/customXml" ds:itemID="{7449039E-58A3-4BF4-B613-29419D1C8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Intructivo</vt:lpstr>
      <vt:lpstr>OTIC</vt:lpstr>
      <vt:lpstr>APOYO LOGISTICO</vt:lpstr>
      <vt:lpstr>SAL</vt:lpstr>
      <vt:lpstr>OACRI</vt:lpstr>
      <vt:lpstr>DIRECCIONAMIENTO ESTRATEGICO</vt:lpstr>
      <vt:lpstr>EVALUACION Y MEJORA</vt:lpstr>
      <vt:lpstr>GESTION DOCUMENTAL</vt:lpstr>
      <vt:lpstr>SERVICIO AL CIUDADANO</vt:lpstr>
      <vt:lpstr>FINANCIERA</vt:lpstr>
      <vt:lpstr>FUNERARIOS</vt:lpstr>
      <vt:lpstr>ALUMBRADO PUBLICO</vt:lpstr>
      <vt:lpstr>PGIRS</vt:lpstr>
      <vt:lpstr>TALENTO HUMANO</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Beatriz Alvarado Salcedo</cp:lastModifiedBy>
  <cp:revision/>
  <dcterms:created xsi:type="dcterms:W3CDTF">2020-03-24T23:12:47Z</dcterms:created>
  <dcterms:modified xsi:type="dcterms:W3CDTF">2022-05-13T21:09:07Z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0x0101009D636BDB0F537D4EBFDC8C5C8A8ACB38</vt:lpwstr>
  </property>
</Properties>
</file>